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AlgorithmName="SHA-512" workbookHashValue="4euv3eEuhXxfZseOLIsEIDKYvvzd+nY6VMQEob4YcNQGoaR2C7uB0s0QazIFdPhXT+ZSXTLBHVSWquiK5M4bIg==" workbookSaltValue="cYFZaBjyq0N00w3zTEMJZg==" workbookSpinCount="100000" lockStructure="1"/>
  <bookViews>
    <workbookView xWindow="0" yWindow="0" windowWidth="17400" windowHeight="7005" tabRatio="1000" activeTab="4"/>
  </bookViews>
  <sheets>
    <sheet name="目录" sheetId="14" r:id="rId1"/>
    <sheet name="1. 基本信息表" sheetId="15" state="hidden" r:id="rId2"/>
    <sheet name="2. 排放源鉴别表" sheetId="12" r:id="rId3"/>
    <sheet name="3. 报告范围" sheetId="50" state="hidden" r:id="rId4"/>
    <sheet name="4. 活动水平数据表" sheetId="13" r:id="rId5"/>
    <sheet name="5. 排放因子" sheetId="51" state="hidden" r:id="rId6"/>
    <sheet name="6 排放量计算表" sheetId="52" r:id="rId7"/>
    <sheet name="7 温室气体排放总表" sheetId="53" r:id="rId8"/>
    <sheet name="8. 数据品质管理表" sheetId="54" state="hidden" r:id="rId9"/>
    <sheet name="编号1~5 空调制冷剂逸散统计表" sheetId="31" r:id="rId10"/>
    <sheet name="编号6 CO2灭火器消耗统计表" sheetId="32" r:id="rId11"/>
    <sheet name="编号7 汽油消耗统计-商务汽车" sheetId="30" r:id="rId12"/>
    <sheet name="编号8 化粪池逸散排放分表" sheetId="17" r:id="rId13"/>
    <sheet name="编号10 天然气消耗量统计表" sheetId="28" r:id="rId14"/>
    <sheet name="编号11 柴油消耗统计-应急发电机" sheetId="29" r:id="rId15"/>
    <sheet name="编号12 丙烷消耗量统计表" sheetId="47" r:id="rId16"/>
    <sheet name="编号13 工厂用电统计" sheetId="34" r:id="rId17"/>
    <sheet name="编号16 17 上下游运输用油统计" sheetId="36" r:id="rId18"/>
    <sheet name="编号18 商务旅行统计表-飞机" sheetId="40" r:id="rId19"/>
    <sheet name="编号18 商务旅行统计表-铁路" sheetId="41" r:id="rId20"/>
    <sheet name="编号18 商务旅行统计表-公路" sheetId="42" r:id="rId21"/>
    <sheet name="编号19 员工通勤统计" sheetId="45" r:id="rId22"/>
    <sheet name="编号20 原物料消耗统计表1" sheetId="44" r:id="rId23"/>
    <sheet name="编号20 原物料消耗统计表2" sheetId="46" r:id="rId24"/>
    <sheet name="编号24 工厂用水统计" sheetId="38" r:id="rId25"/>
    <sheet name="编号25 工厂危险废弃物焚烧处置量统计" sheetId="39" r:id="rId26"/>
    <sheet name="监测计划" sheetId="43" r:id="rId27"/>
  </sheets>
  <externalReferences>
    <externalReference r:id="rId28"/>
    <externalReference r:id="rId29"/>
    <externalReference r:id="rId30"/>
  </externalReferences>
  <definedNames>
    <definedName name="_xlnm._FilterDatabase" localSheetId="18" hidden="1">'编号18 商务旅行统计表-飞机'!$A$8:$L$19</definedName>
    <definedName name="_xlnm.Print_Area" localSheetId="3">'3. 报告范围'!$A$1:$M$25</definedName>
    <definedName name="_xlnm.Print_Titles" localSheetId="2">'2. 排放源鉴别表'!$4:$5</definedName>
    <definedName name="_xlnm.Print_Titles" localSheetId="3">'3. 报告范围'!$4:$5</definedName>
    <definedName name="_xlnm.Print_Titles" localSheetId="4">'4. 活动水平数据表'!$4:$5</definedName>
    <definedName name="_xlnm.Print_Titles" localSheetId="8">'8. 数据品质管理表'!#REF!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7" i="36" l="1"/>
  <c r="G29" i="13" l="1"/>
  <c r="E13" i="45"/>
  <c r="G39" i="13" l="1"/>
  <c r="G38" i="13"/>
  <c r="G33" i="13"/>
  <c r="G28" i="13"/>
  <c r="G31" i="13"/>
  <c r="G32" i="13"/>
  <c r="G30" i="13"/>
  <c r="G27" i="13"/>
  <c r="G26" i="13"/>
  <c r="G24" i="13"/>
  <c r="G17" i="13"/>
  <c r="G15" i="13"/>
  <c r="G13" i="13"/>
  <c r="G12" i="13"/>
  <c r="G11" i="13"/>
  <c r="G9" i="13"/>
  <c r="G7" i="13"/>
  <c r="G6" i="13"/>
  <c r="G19" i="13"/>
  <c r="G25" i="13"/>
  <c r="G14" i="13"/>
  <c r="G10" i="13"/>
  <c r="G8" i="13"/>
  <c r="N10" i="34" l="1"/>
  <c r="I11" i="39" l="1"/>
  <c r="I15" i="39" l="1"/>
  <c r="L15" i="39" s="1"/>
  <c r="E15" i="39"/>
  <c r="L11" i="39"/>
  <c r="E11" i="39"/>
  <c r="M8" i="38"/>
  <c r="F65" i="52" s="1"/>
  <c r="H65" i="52" s="1"/>
  <c r="F61" i="52"/>
  <c r="H61" i="52" s="1"/>
  <c r="N61" i="52" s="1"/>
  <c r="K31" i="54" s="1"/>
  <c r="F53" i="52"/>
  <c r="H53" i="52" s="1"/>
  <c r="N53" i="52" s="1"/>
  <c r="K29" i="54" s="1"/>
  <c r="C11" i="42"/>
  <c r="L9" i="41"/>
  <c r="K19" i="40"/>
  <c r="F46" i="52" s="1"/>
  <c r="H46" i="52" s="1"/>
  <c r="N46" i="52" s="1"/>
  <c r="K22" i="54" s="1"/>
  <c r="AJ18" i="36"/>
  <c r="X11" i="36" s="1"/>
  <c r="Y11" i="36" s="1"/>
  <c r="X10" i="36"/>
  <c r="Y10" i="36" s="1"/>
  <c r="G22" i="13" s="1"/>
  <c r="F48" i="52" s="1"/>
  <c r="H48" i="52" s="1"/>
  <c r="N48" i="52" s="1"/>
  <c r="K24" i="54" s="1"/>
  <c r="N9" i="34"/>
  <c r="N13" i="34" s="1"/>
  <c r="N10" i="47"/>
  <c r="N9" i="47"/>
  <c r="O6" i="29"/>
  <c r="N6" i="29"/>
  <c r="N8" i="28"/>
  <c r="B21" i="17"/>
  <c r="D21" i="17" s="1"/>
  <c r="B7" i="17"/>
  <c r="H151" i="30"/>
  <c r="H152" i="30" s="1"/>
  <c r="F14" i="52" s="1"/>
  <c r="J12" i="32"/>
  <c r="J9" i="32"/>
  <c r="H9" i="32"/>
  <c r="K37" i="54"/>
  <c r="J37" i="54"/>
  <c r="F37" i="54"/>
  <c r="E37" i="54"/>
  <c r="D37" i="54"/>
  <c r="C37" i="54"/>
  <c r="J36" i="54"/>
  <c r="F36" i="54"/>
  <c r="E36" i="54"/>
  <c r="D36" i="54"/>
  <c r="C36" i="54"/>
  <c r="K35" i="54"/>
  <c r="J35" i="54"/>
  <c r="F35" i="54"/>
  <c r="E35" i="54"/>
  <c r="J34" i="54"/>
  <c r="F34" i="54"/>
  <c r="E34" i="54"/>
  <c r="K33" i="54"/>
  <c r="J33" i="54"/>
  <c r="F33" i="54"/>
  <c r="E33" i="54"/>
  <c r="D33" i="54"/>
  <c r="C33" i="54"/>
  <c r="K32" i="54"/>
  <c r="J32" i="54"/>
  <c r="F32" i="54"/>
  <c r="E32" i="54"/>
  <c r="D32" i="54"/>
  <c r="J31" i="54"/>
  <c r="F31" i="54"/>
  <c r="E31" i="54"/>
  <c r="D31" i="54"/>
  <c r="C31" i="54"/>
  <c r="J30" i="54"/>
  <c r="F30" i="54"/>
  <c r="E30" i="54"/>
  <c r="D30" i="54"/>
  <c r="C30" i="54"/>
  <c r="J29" i="54"/>
  <c r="F29" i="54"/>
  <c r="E29" i="54"/>
  <c r="D29" i="54"/>
  <c r="C29" i="54"/>
  <c r="J28" i="54"/>
  <c r="F28" i="54"/>
  <c r="E28" i="54"/>
  <c r="D28" i="54"/>
  <c r="C28" i="54"/>
  <c r="J27" i="54"/>
  <c r="F27" i="54"/>
  <c r="E27" i="54"/>
  <c r="D27" i="54"/>
  <c r="C27" i="54"/>
  <c r="J26" i="54"/>
  <c r="F26" i="54"/>
  <c r="E26" i="54"/>
  <c r="D26" i="54"/>
  <c r="C26" i="54"/>
  <c r="J25" i="54"/>
  <c r="F25" i="54"/>
  <c r="E25" i="54"/>
  <c r="D25" i="54"/>
  <c r="C25" i="54"/>
  <c r="J24" i="54"/>
  <c r="F24" i="54"/>
  <c r="E24" i="54"/>
  <c r="D24" i="54"/>
  <c r="C24" i="54"/>
  <c r="K23" i="54"/>
  <c r="J23" i="54"/>
  <c r="F23" i="54"/>
  <c r="E23" i="54"/>
  <c r="D23" i="54"/>
  <c r="C23" i="54"/>
  <c r="J22" i="54"/>
  <c r="F22" i="54"/>
  <c r="E22" i="54"/>
  <c r="D22" i="54"/>
  <c r="C22" i="54"/>
  <c r="J21" i="54"/>
  <c r="F21" i="54"/>
  <c r="E21" i="54"/>
  <c r="D21" i="54"/>
  <c r="C21" i="54"/>
  <c r="J20" i="54"/>
  <c r="F20" i="54"/>
  <c r="E20" i="54"/>
  <c r="D20" i="54"/>
  <c r="C20" i="54"/>
  <c r="J19" i="54"/>
  <c r="F19" i="54"/>
  <c r="E19" i="54"/>
  <c r="D19" i="54"/>
  <c r="C19" i="54"/>
  <c r="J18" i="54"/>
  <c r="F18" i="54"/>
  <c r="E18" i="54"/>
  <c r="D18" i="54"/>
  <c r="C18" i="54"/>
  <c r="J17" i="54"/>
  <c r="F17" i="54"/>
  <c r="E17" i="54"/>
  <c r="D17" i="54"/>
  <c r="C17" i="54"/>
  <c r="K16" i="54"/>
  <c r="J16" i="54"/>
  <c r="F16" i="54"/>
  <c r="E16" i="54"/>
  <c r="D16" i="54"/>
  <c r="C16" i="54"/>
  <c r="J15" i="54"/>
  <c r="F15" i="54"/>
  <c r="J14" i="54"/>
  <c r="F14" i="54"/>
  <c r="J13" i="54"/>
  <c r="F13" i="54"/>
  <c r="C13" i="54"/>
  <c r="J12" i="54"/>
  <c r="F12" i="54"/>
  <c r="E12" i="54"/>
  <c r="D12" i="54"/>
  <c r="C12" i="54"/>
  <c r="J11" i="54"/>
  <c r="F11" i="54"/>
  <c r="E11" i="54"/>
  <c r="D11" i="54"/>
  <c r="C11" i="54"/>
  <c r="J10" i="54"/>
  <c r="F10" i="54"/>
  <c r="E10" i="54"/>
  <c r="D10" i="54"/>
  <c r="C10" i="54"/>
  <c r="J9" i="54"/>
  <c r="F9" i="54"/>
  <c r="E9" i="54"/>
  <c r="D9" i="54"/>
  <c r="C9" i="54"/>
  <c r="J8" i="54"/>
  <c r="F8" i="54"/>
  <c r="E8" i="54"/>
  <c r="D8" i="54"/>
  <c r="C8" i="54"/>
  <c r="J7" i="54"/>
  <c r="F7" i="54"/>
  <c r="E7" i="54"/>
  <c r="D7" i="54"/>
  <c r="C7" i="54"/>
  <c r="J6" i="54"/>
  <c r="F6" i="54"/>
  <c r="E6" i="54"/>
  <c r="D6" i="54"/>
  <c r="C6" i="54"/>
  <c r="K24" i="53"/>
  <c r="I18" i="53"/>
  <c r="H18" i="53"/>
  <c r="N71" i="52"/>
  <c r="F71" i="52"/>
  <c r="J66" i="52"/>
  <c r="I66" i="52"/>
  <c r="N64" i="52"/>
  <c r="H64" i="52"/>
  <c r="J63" i="52"/>
  <c r="I63" i="52"/>
  <c r="N63" i="52" s="1"/>
  <c r="K34" i="54" s="1"/>
  <c r="H63" i="52"/>
  <c r="N62" i="52"/>
  <c r="H62" i="52"/>
  <c r="G54" i="52"/>
  <c r="E54" i="52"/>
  <c r="D54" i="52"/>
  <c r="E53" i="52"/>
  <c r="D53" i="52"/>
  <c r="H52" i="52"/>
  <c r="N52" i="52" s="1"/>
  <c r="K28" i="54" s="1"/>
  <c r="F52" i="52"/>
  <c r="E52" i="52"/>
  <c r="D52" i="52"/>
  <c r="F51" i="52"/>
  <c r="H51" i="52" s="1"/>
  <c r="N51" i="52" s="1"/>
  <c r="K27" i="54" s="1"/>
  <c r="E51" i="52"/>
  <c r="D51" i="52"/>
  <c r="E50" i="52"/>
  <c r="D50" i="52"/>
  <c r="N47" i="52"/>
  <c r="H47" i="52"/>
  <c r="G45" i="52"/>
  <c r="F35" i="52"/>
  <c r="H35" i="52" s="1"/>
  <c r="G34" i="52"/>
  <c r="F34" i="52"/>
  <c r="H34" i="52" s="1"/>
  <c r="G33" i="52"/>
  <c r="H26" i="52"/>
  <c r="K26" i="52" s="1"/>
  <c r="K17" i="54" s="1"/>
  <c r="G26" i="52"/>
  <c r="F26" i="52"/>
  <c r="G25" i="52"/>
  <c r="F25" i="52"/>
  <c r="H25" i="52" s="1"/>
  <c r="K25" i="52" s="1"/>
  <c r="K15" i="54" s="1"/>
  <c r="J24" i="52"/>
  <c r="G24" i="52"/>
  <c r="G23" i="52"/>
  <c r="G22" i="52"/>
  <c r="J21" i="52"/>
  <c r="G21" i="52"/>
  <c r="G20" i="52"/>
  <c r="G14" i="52"/>
  <c r="H13" i="52"/>
  <c r="N13" i="52" s="1"/>
  <c r="K8" i="54" s="1"/>
  <c r="J12" i="52"/>
  <c r="N11" i="52"/>
  <c r="K6" i="54" s="1"/>
  <c r="J11" i="52"/>
  <c r="I11" i="52"/>
  <c r="H11" i="52"/>
  <c r="C31" i="51"/>
  <c r="C29" i="51"/>
  <c r="D21" i="51"/>
  <c r="G17" i="51"/>
  <c r="G16" i="51"/>
  <c r="G15" i="51"/>
  <c r="G14" i="51"/>
  <c r="G13" i="51"/>
  <c r="G12" i="51"/>
  <c r="G11" i="51"/>
  <c r="G10" i="51"/>
  <c r="G9" i="51"/>
  <c r="G8" i="51"/>
  <c r="D8" i="51"/>
  <c r="G7" i="51"/>
  <c r="D7" i="51"/>
  <c r="G6" i="51"/>
  <c r="D4" i="51"/>
  <c r="F54" i="52"/>
  <c r="F50" i="52"/>
  <c r="H50" i="52" s="1"/>
  <c r="F24" i="52"/>
  <c r="H24" i="52" s="1"/>
  <c r="F23" i="52"/>
  <c r="H23" i="52" s="1"/>
  <c r="K23" i="52" s="1"/>
  <c r="K13" i="54" s="1"/>
  <c r="F22" i="52"/>
  <c r="H22" i="52" s="1"/>
  <c r="K22" i="52" s="1"/>
  <c r="K12" i="54" s="1"/>
  <c r="F21" i="52"/>
  <c r="H21" i="52" s="1"/>
  <c r="K21" i="52" s="1"/>
  <c r="K11" i="54" s="1"/>
  <c r="H20" i="52"/>
  <c r="K20" i="52" s="1"/>
  <c r="F45" i="52" l="1"/>
  <c r="G23" i="13"/>
  <c r="F49" i="52" s="1"/>
  <c r="H49" i="52" s="1"/>
  <c r="N49" i="52" s="1"/>
  <c r="K25" i="54" s="1"/>
  <c r="E21" i="17"/>
  <c r="G18" i="13" s="1"/>
  <c r="F44" i="52" s="1"/>
  <c r="J44" i="52" s="1"/>
  <c r="H12" i="52"/>
  <c r="I12" i="52"/>
  <c r="K24" i="52"/>
  <c r="K14" i="54" s="1"/>
  <c r="J45" i="52"/>
  <c r="I45" i="52"/>
  <c r="H45" i="52"/>
  <c r="F33" i="52"/>
  <c r="H33" i="52" s="1"/>
  <c r="H36" i="52" s="1"/>
  <c r="P9" i="34"/>
  <c r="Q12" i="34" s="1"/>
  <c r="I54" i="52"/>
  <c r="H54" i="52"/>
  <c r="J54" i="52"/>
  <c r="K27" i="52"/>
  <c r="K10" i="54"/>
  <c r="N50" i="52"/>
  <c r="H66" i="52"/>
  <c r="N65" i="52"/>
  <c r="J14" i="52"/>
  <c r="J15" i="52" s="1"/>
  <c r="I14" i="52"/>
  <c r="H14" i="52"/>
  <c r="I15" i="52" l="1"/>
  <c r="H44" i="52"/>
  <c r="I44" i="52"/>
  <c r="N12" i="52"/>
  <c r="N45" i="52"/>
  <c r="K21" i="54" s="1"/>
  <c r="J55" i="52"/>
  <c r="F23" i="53" s="1"/>
  <c r="I55" i="52"/>
  <c r="E23" i="53" s="1"/>
  <c r="E8" i="53"/>
  <c r="K18" i="54"/>
  <c r="N54" i="52"/>
  <c r="K30" i="54" s="1"/>
  <c r="H55" i="52"/>
  <c r="D23" i="53" s="1"/>
  <c r="G18" i="53"/>
  <c r="G13" i="53"/>
  <c r="K26" i="54"/>
  <c r="N66" i="52"/>
  <c r="K36" i="54"/>
  <c r="E18" i="53"/>
  <c r="F18" i="53"/>
  <c r="H15" i="52"/>
  <c r="N14" i="52"/>
  <c r="N44" i="52" l="1"/>
  <c r="K20" i="54" s="1"/>
  <c r="F13" i="53"/>
  <c r="K23" i="53"/>
  <c r="D24" i="53" s="1"/>
  <c r="E13" i="53"/>
  <c r="K9" i="54"/>
  <c r="N15" i="52"/>
  <c r="D8" i="53" s="1"/>
  <c r="D18" i="53"/>
  <c r="D13" i="53"/>
  <c r="N56" i="52" l="1"/>
  <c r="F8" i="53" s="1"/>
  <c r="G8" i="53" s="1"/>
  <c r="F24" i="53"/>
  <c r="E24" i="53"/>
  <c r="G24" i="53"/>
  <c r="H24" i="53"/>
  <c r="I24" i="53"/>
  <c r="K13" i="53"/>
  <c r="K18" i="53"/>
  <c r="K38" i="54"/>
  <c r="L9" i="54" s="1"/>
  <c r="F9" i="53" l="1"/>
  <c r="D9" i="53"/>
  <c r="E9" i="53"/>
  <c r="G14" i="53"/>
  <c r="F14" i="53"/>
  <c r="E14" i="53"/>
  <c r="D14" i="53"/>
  <c r="I19" i="53"/>
  <c r="G19" i="53"/>
  <c r="H19" i="53"/>
  <c r="F19" i="53"/>
  <c r="E19" i="53"/>
  <c r="L6" i="54"/>
  <c r="L38" i="54" s="1"/>
  <c r="D40" i="54" s="1"/>
  <c r="L21" i="54"/>
  <c r="L24" i="54"/>
  <c r="L37" i="54"/>
  <c r="L15" i="54"/>
  <c r="L18" i="54"/>
  <c r="L33" i="54"/>
  <c r="L27" i="54"/>
  <c r="L13" i="54"/>
  <c r="L10" i="54"/>
  <c r="L26" i="54"/>
  <c r="L25" i="54"/>
  <c r="L34" i="54"/>
  <c r="L14" i="54"/>
  <c r="L8" i="54"/>
  <c r="L28" i="54"/>
  <c r="L31" i="54"/>
  <c r="L36" i="54"/>
  <c r="L12" i="54"/>
  <c r="L20" i="54"/>
  <c r="L23" i="54"/>
  <c r="L32" i="54"/>
  <c r="L30" i="54"/>
  <c r="L16" i="54"/>
  <c r="L17" i="54"/>
  <c r="L22" i="54"/>
  <c r="L29" i="54"/>
  <c r="L35" i="54"/>
  <c r="L11" i="54"/>
  <c r="D19" i="53"/>
</calcChain>
</file>

<file path=xl/comments1.xml><?xml version="1.0" encoding="utf-8"?>
<comments xmlns="http://schemas.openxmlformats.org/spreadsheetml/2006/main">
  <authors>
    <author>Deng Yi(YFPOHR)</author>
  </authors>
  <commentList>
    <comment ref="A6" authorId="0">
      <text>
        <r>
          <rPr>
            <b/>
            <sz val="14"/>
            <rFont val="宋体"/>
            <family val="3"/>
            <charset val="134"/>
          </rPr>
          <t>编号1~25，与活动数据表号对应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I5" authorId="0">
      <text>
        <r>
          <rPr>
            <b/>
            <sz val="9"/>
            <rFont val="宋体"/>
            <family val="3"/>
            <charset val="134"/>
          </rPr>
          <t>CQC:</t>
        </r>
        <r>
          <rPr>
            <sz val="9"/>
            <rFont val="宋体"/>
            <family val="3"/>
            <charset val="134"/>
          </rPr>
          <t xml:space="preserve">
活动强度分三种类别：1.自动连续量测
2.定期量测(抄表)
3.自行推估</t>
        </r>
      </text>
    </comment>
    <comment ref="J5" authorId="0">
      <text>
        <r>
          <rPr>
            <b/>
            <sz val="9"/>
            <rFont val="宋体"/>
            <family val="3"/>
            <charset val="134"/>
          </rPr>
          <t>CQC:</t>
        </r>
        <r>
          <rPr>
            <sz val="9"/>
            <rFont val="宋体"/>
            <family val="3"/>
            <charset val="134"/>
          </rPr>
          <t xml:space="preserve">参见下面注释
</t>
        </r>
      </text>
    </comment>
    <comment ref="K5" authorId="0">
      <text>
        <r>
          <rPr>
            <b/>
            <sz val="9"/>
            <rFont val="宋体"/>
            <family val="3"/>
            <charset val="134"/>
          </rPr>
          <t>CQC:</t>
        </r>
        <r>
          <rPr>
            <sz val="9"/>
            <rFont val="宋体"/>
            <family val="3"/>
            <charset val="134"/>
          </rPr>
          <t xml:space="preserve">指记录软件,采购单据或其它可佐证的文件记录,若为自推估必须有推估方式包括数据来源和计算方法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F5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IPCC </t>
        </r>
        <r>
          <rPr>
            <sz val="9"/>
            <rFont val="MingLiU"/>
            <family val="3"/>
            <charset val="136"/>
          </rPr>
          <t>亞州地區</t>
        </r>
        <r>
          <rPr>
            <sz val="9"/>
            <rFont val="Tahoma"/>
            <family val="2"/>
          </rPr>
          <t>40g/</t>
        </r>
        <r>
          <rPr>
            <sz val="9"/>
            <rFont val="MingLiU"/>
            <family val="3"/>
            <charset val="136"/>
          </rPr>
          <t>人</t>
        </r>
        <r>
          <rPr>
            <sz val="9"/>
            <rFont val="Tahoma"/>
            <family val="2"/>
          </rPr>
          <t>/</t>
        </r>
        <r>
          <rPr>
            <sz val="9"/>
            <rFont val="MingLiU"/>
            <family val="3"/>
            <charset val="136"/>
          </rPr>
          <t>天 IPCC
人均BOD 40。
IPCC，TOW
人天數*每人每天*排放因子(B*MCF)
第五卷第六章IPCC
化糞系統0.5*0.6
有機物總量*40 = TOW</t>
        </r>
      </text>
    </comment>
  </commentList>
</comments>
</file>

<file path=xl/comments4.xml><?xml version="1.0" encoding="utf-8"?>
<comments xmlns="http://schemas.openxmlformats.org/spreadsheetml/2006/main">
  <authors>
    <author>微软用户</author>
  </authors>
  <commentList>
    <comment ref="I11" authorId="0">
      <text>
        <r>
          <rPr>
            <b/>
            <sz val="9"/>
            <color indexed="81"/>
            <rFont val="宋体"/>
            <family val="3"/>
            <charset val="134"/>
          </rPr>
          <t>2023年</t>
        </r>
      </text>
    </comment>
  </commentList>
</comments>
</file>

<file path=xl/sharedStrings.xml><?xml version="1.0" encoding="utf-8"?>
<sst xmlns="http://schemas.openxmlformats.org/spreadsheetml/2006/main" count="1775" uniqueCount="822">
  <si>
    <t>目录</t>
  </si>
  <si>
    <t>1. 基本信息表（工厂填写）</t>
  </si>
  <si>
    <t>2. 排放源鉴别表（工厂匹配具备的排放源）</t>
  </si>
  <si>
    <t>3. 报告范围</t>
  </si>
  <si>
    <t>4. 活动水平数据表（所有“活动水平数据表的各项数据总和”，在工厂提供准确的数据表后关注）</t>
  </si>
  <si>
    <t>5. 排放因子表</t>
  </si>
  <si>
    <t>6. 排放量计算表</t>
  </si>
  <si>
    <t>7. 温室气体排放总量</t>
  </si>
  <si>
    <t>8. 数据品质管理表</t>
  </si>
  <si>
    <t>活动水平数据表
（除标注2项由总部提供数据，其余由工厂提供）</t>
  </si>
  <si>
    <t>天然气消耗量统计表</t>
  </si>
  <si>
    <t>非甲烷总烃排放量统计表</t>
  </si>
  <si>
    <t>柴油消耗统计-应急发电机</t>
  </si>
  <si>
    <t>汽油消耗统计-商务汽车</t>
  </si>
  <si>
    <t>制冷剂逸散统计表</t>
  </si>
  <si>
    <t>CO2灭火器消耗统计表</t>
  </si>
  <si>
    <t>企业员工工时统计</t>
  </si>
  <si>
    <t>工厂用电统计</t>
  </si>
  <si>
    <t>工厂外供压缩空气折用能统计</t>
  </si>
  <si>
    <t>上下游运输用油统计</t>
  </si>
  <si>
    <t>商务旅行统计表</t>
  </si>
  <si>
    <t>员工通勤调查统计表</t>
  </si>
  <si>
    <t>原物料消耗统计表（塑料粒子、油漆涂料、胶水）</t>
  </si>
  <si>
    <t>食堂用能统计表（指安亭这样向YF购入食堂服务后的燃气分摊）</t>
  </si>
  <si>
    <t>工厂用水统计</t>
  </si>
  <si>
    <t>工厂废弃物焚烧处置量统计</t>
  </si>
  <si>
    <t>工厂采暖表（北方工厂涉及）</t>
  </si>
  <si>
    <t>丙烷消耗量统计表（水性涂装线涉及）</t>
  </si>
  <si>
    <t>基本资料</t>
  </si>
  <si>
    <t>公司基本资料</t>
  </si>
  <si>
    <t>版本</t>
  </si>
  <si>
    <t>日期</t>
  </si>
  <si>
    <t>内容</t>
  </si>
  <si>
    <t>盘查年份</t>
  </si>
  <si>
    <t>2021年度盘查表</t>
  </si>
  <si>
    <t>公司名称</t>
  </si>
  <si>
    <t>负责人</t>
  </si>
  <si>
    <t>员工总人数</t>
  </si>
  <si>
    <t>公司地址</t>
  </si>
  <si>
    <t>联络人</t>
  </si>
  <si>
    <t>联络电话</t>
  </si>
  <si>
    <t>传真</t>
  </si>
  <si>
    <t>电子邮件信箱</t>
  </si>
  <si>
    <t>盘查组织边界设定</t>
  </si>
  <si>
    <t>进行盘查的组织边界</t>
  </si>
  <si>
    <t>ps：如有多个地址的，均需列明；包含长期租用的仓库等</t>
  </si>
  <si>
    <t xml:space="preserve">    温室气体清单</t>
  </si>
  <si>
    <t>报告单位：</t>
  </si>
  <si>
    <t>表2 排放源鉴别表</t>
  </si>
  <si>
    <t>编号</t>
  </si>
  <si>
    <t>排放性质</t>
  </si>
  <si>
    <t>可能产生的GHG种类</t>
  </si>
  <si>
    <t>排放源用途</t>
  </si>
  <si>
    <t>是否纳入报告范围</t>
  </si>
  <si>
    <t>排除说明</t>
  </si>
  <si>
    <t>材料收集要求</t>
  </si>
  <si>
    <r>
      <rPr>
        <sz val="11"/>
        <rFont val="宋体"/>
        <family val="3"/>
        <charset val="134"/>
      </rPr>
      <t xml:space="preserve">工厂收集部门
</t>
    </r>
    <r>
      <rPr>
        <sz val="11"/>
        <color rgb="FFFF0000"/>
        <rFont val="宋体"/>
        <family val="3"/>
        <charset val="134"/>
      </rPr>
      <t>（AT的分工部门做参考，各司可做调整）</t>
    </r>
  </si>
  <si>
    <t>分属类别</t>
  </si>
  <si>
    <t>设施/活动</t>
  </si>
  <si>
    <t>能源（E）</t>
  </si>
  <si>
    <t>生产（P）</t>
  </si>
  <si>
    <t>运输(T)</t>
  </si>
  <si>
    <t>逸散(F)</t>
  </si>
  <si>
    <r>
      <rPr>
        <sz val="11"/>
        <rFont val="宋体"/>
        <family val="3"/>
        <charset val="134"/>
      </rPr>
      <t>CO</t>
    </r>
    <r>
      <rPr>
        <vertAlign val="subscript"/>
        <sz val="11"/>
        <rFont val="宋体"/>
        <family val="3"/>
        <charset val="134"/>
      </rPr>
      <t>2</t>
    </r>
  </si>
  <si>
    <r>
      <rPr>
        <sz val="11"/>
        <rFont val="宋体"/>
        <family val="3"/>
        <charset val="134"/>
      </rPr>
      <t>CH</t>
    </r>
    <r>
      <rPr>
        <vertAlign val="subscript"/>
        <sz val="11"/>
        <rFont val="宋体"/>
        <family val="3"/>
        <charset val="134"/>
      </rPr>
      <t>4</t>
    </r>
  </si>
  <si>
    <r>
      <rPr>
        <sz val="11"/>
        <rFont val="宋体"/>
        <family val="3"/>
        <charset val="134"/>
      </rPr>
      <t>N</t>
    </r>
    <r>
      <rPr>
        <vertAlign val="sub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O</t>
    </r>
  </si>
  <si>
    <t>HFCs</t>
  </si>
  <si>
    <t>PFCs</t>
  </si>
  <si>
    <r>
      <rPr>
        <sz val="11"/>
        <rFont val="宋体"/>
        <family val="3"/>
        <charset val="134"/>
      </rPr>
      <t>SF</t>
    </r>
    <r>
      <rPr>
        <vertAlign val="subscript"/>
        <sz val="11"/>
        <rFont val="宋体"/>
        <family val="3"/>
        <charset val="134"/>
      </rPr>
      <t>6</t>
    </r>
  </si>
  <si>
    <t>HCFCs</t>
  </si>
  <si>
    <t>其他</t>
  </si>
  <si>
    <t>直接的排放</t>
  </si>
  <si>
    <t>空调系统</t>
  </si>
  <si>
    <t>√</t>
  </si>
  <si>
    <t>制冷</t>
  </si>
  <si>
    <t>是</t>
  </si>
  <si>
    <r>
      <rPr>
        <sz val="11"/>
        <rFont val="宋体"/>
        <family val="3"/>
        <charset val="134"/>
      </rPr>
      <t>依据数据可得性依次选择：
1-对每种设备，如有具体维修记录，收集相应年度维修加注的</t>
    </r>
    <r>
      <rPr>
        <b/>
        <sz val="11"/>
        <color rgb="FFFF0000"/>
        <rFont val="宋体"/>
        <family val="3"/>
        <charset val="134"/>
      </rPr>
      <t>制冷剂型号及数量</t>
    </r>
    <r>
      <rPr>
        <sz val="11"/>
        <rFont val="宋体"/>
        <family val="3"/>
        <charset val="134"/>
      </rPr>
      <t>。如果不是每年加注，收集最近一次加注；
2-如无维修记录，统计制冷剂设备数量，</t>
    </r>
    <r>
      <rPr>
        <b/>
        <sz val="11"/>
        <color rgb="FFFF0000"/>
        <rFont val="宋体"/>
        <family val="3"/>
        <charset val="134"/>
      </rPr>
      <t>制冷剂型号，初始填充量，及设备使用年限</t>
    </r>
    <r>
      <rPr>
        <sz val="11"/>
        <rFont val="宋体"/>
        <family val="3"/>
        <charset val="134"/>
      </rPr>
      <t>（拍摄设备铭牌，都是</t>
    </r>
    <r>
      <rPr>
        <b/>
        <sz val="11"/>
        <color rgb="FFFF0000"/>
        <rFont val="宋体"/>
        <family val="3"/>
        <charset val="134"/>
      </rPr>
      <t>铭牌信息</t>
    </r>
    <r>
      <rPr>
        <sz val="11"/>
        <rFont val="宋体"/>
        <family val="3"/>
        <charset val="134"/>
      </rPr>
      <t xml:space="preserve">)；
</t>
    </r>
  </si>
  <si>
    <t>工程科</t>
  </si>
  <si>
    <t>模温机/冰水机</t>
  </si>
  <si>
    <t>否</t>
  </si>
  <si>
    <t>模温机无制冷剂</t>
  </si>
  <si>
    <t>涂装冰水机</t>
  </si>
  <si>
    <t>电气控制箱冷气机</t>
  </si>
  <si>
    <t>空压系统冷干机</t>
  </si>
  <si>
    <t>商务汽车</t>
  </si>
  <si>
    <t>运输</t>
  </si>
  <si>
    <r>
      <rPr>
        <sz val="11"/>
        <rFont val="宋体"/>
        <family val="3"/>
        <charset val="134"/>
      </rPr>
      <t>1-如有，加油站当年度</t>
    </r>
    <r>
      <rPr>
        <b/>
        <sz val="11"/>
        <color rgb="FFFF0000"/>
        <rFont val="宋体"/>
        <family val="3"/>
        <charset val="134"/>
      </rPr>
      <t>加油量汇总统计（L）</t>
    </r>
    <r>
      <rPr>
        <sz val="11"/>
        <rFont val="宋体"/>
        <family val="3"/>
        <charset val="134"/>
      </rPr>
      <t xml:space="preserve">
2-</t>
    </r>
    <r>
      <rPr>
        <sz val="11"/>
        <color rgb="FFFF0000"/>
        <rFont val="宋体"/>
        <family val="3"/>
        <charset val="134"/>
      </rPr>
      <t>或：</t>
    </r>
    <r>
      <rPr>
        <sz val="11"/>
        <rFont val="宋体"/>
        <family val="3"/>
        <charset val="134"/>
      </rPr>
      <t>当年度汽油购买发票汇总</t>
    </r>
  </si>
  <si>
    <t>办公室</t>
  </si>
  <si>
    <t>化粪系统</t>
  </si>
  <si>
    <t>生产生活</t>
  </si>
  <si>
    <r>
      <rPr>
        <sz val="11"/>
        <rFont val="宋体"/>
        <family val="3"/>
        <charset val="134"/>
      </rPr>
      <t>工厂的</t>
    </r>
    <r>
      <rPr>
        <b/>
        <sz val="11"/>
        <color rgb="FFFF0000"/>
        <rFont val="宋体"/>
        <family val="3"/>
        <charset val="134"/>
      </rPr>
      <t>人员全年总工时数统计</t>
    </r>
    <r>
      <rPr>
        <sz val="11"/>
        <rFont val="宋体"/>
        <family val="3"/>
        <charset val="134"/>
      </rPr>
      <t xml:space="preserve">
（</t>
    </r>
    <r>
      <rPr>
        <sz val="11"/>
        <color rgb="FFFF0000"/>
        <rFont val="宋体"/>
        <family val="3"/>
        <charset val="134"/>
      </rPr>
      <t>如含厂内宿舍，请列出住宿人员数量</t>
    </r>
    <r>
      <rPr>
        <sz val="11"/>
        <rFont val="宋体"/>
        <family val="3"/>
        <charset val="134"/>
      </rPr>
      <t>）</t>
    </r>
  </si>
  <si>
    <t>环境安全</t>
  </si>
  <si>
    <t>RTO焚烧炉</t>
  </si>
  <si>
    <t>废气处置</t>
  </si>
  <si>
    <r>
      <rPr>
        <sz val="11"/>
        <rFont val="宋体"/>
        <family val="3"/>
        <charset val="134"/>
      </rPr>
      <t>包含两部分排放：天然气燃烧，以及VOCs焚烧的排放
1、天然气消耗量统计（</t>
    </r>
    <r>
      <rPr>
        <sz val="11"/>
        <color rgb="FFFF0000"/>
        <rFont val="宋体"/>
        <family val="3"/>
        <charset val="134"/>
      </rPr>
      <t>设备用气汇总在第10项，总耗气量</t>
    </r>
    <r>
      <rPr>
        <sz val="11"/>
        <rFont val="宋体"/>
        <family val="3"/>
        <charset val="134"/>
      </rPr>
      <t>）；
2、RTO焚烧炉内VOCs的流量、浓度、成分等，或者其它企业自己估算的说明，</t>
    </r>
    <r>
      <rPr>
        <b/>
        <sz val="11"/>
        <color rgb="FFFF0000"/>
        <rFont val="宋体"/>
        <family val="3"/>
        <charset val="134"/>
      </rPr>
      <t>年度VOCs检测报告</t>
    </r>
    <r>
      <rPr>
        <sz val="11"/>
        <color rgb="FFFF0000"/>
        <rFont val="宋体"/>
        <family val="3"/>
        <charset val="134"/>
      </rPr>
      <t>（一年如多次检测更好，数据更准），</t>
    </r>
    <r>
      <rPr>
        <b/>
        <sz val="11"/>
        <color rgb="FFFF0000"/>
        <rFont val="宋体"/>
        <family val="3"/>
        <charset val="134"/>
      </rPr>
      <t>RTO全年设备运行时间</t>
    </r>
    <r>
      <rPr>
        <sz val="11"/>
        <color rgb="FFFF0000"/>
        <rFont val="宋体"/>
        <family val="3"/>
        <charset val="134"/>
      </rPr>
      <t>，</t>
    </r>
    <r>
      <rPr>
        <b/>
        <sz val="11"/>
        <color rgb="FFFF0000"/>
        <rFont val="宋体"/>
        <family val="3"/>
        <charset val="134"/>
      </rPr>
      <t>RTO设备处理效率</t>
    </r>
    <r>
      <rPr>
        <sz val="11"/>
        <color rgb="FFFF0000"/>
        <rFont val="宋体"/>
        <family val="3"/>
        <charset val="134"/>
      </rPr>
      <t>（默认值98%）</t>
    </r>
  </si>
  <si>
    <t>购入能源的间接排放</t>
  </si>
  <si>
    <t>工厂用电设施</t>
  </si>
  <si>
    <t>工厂运营</t>
  </si>
  <si>
    <r>
      <rPr>
        <sz val="11"/>
        <rFont val="宋体"/>
        <family val="3"/>
        <charset val="134"/>
      </rPr>
      <t>工厂</t>
    </r>
    <r>
      <rPr>
        <b/>
        <sz val="11"/>
        <color rgb="FFFF0000"/>
        <rFont val="宋体"/>
        <family val="3"/>
        <charset val="134"/>
      </rPr>
      <t>用电账单、用电量汇总</t>
    </r>
  </si>
  <si>
    <t>工厂采暖</t>
  </si>
  <si>
    <r>
      <rPr>
        <sz val="11"/>
        <rFont val="宋体"/>
        <family val="3"/>
        <charset val="134"/>
      </rPr>
      <t>工厂采暖账单</t>
    </r>
    <r>
      <rPr>
        <sz val="11"/>
        <color rgb="FFFF0000"/>
        <rFont val="宋体"/>
        <family val="3"/>
        <charset val="134"/>
      </rPr>
      <t>（采暖用量）</t>
    </r>
  </si>
  <si>
    <t>工厂压缩空气设施</t>
  </si>
  <si>
    <t>生产工艺过程</t>
  </si>
  <si>
    <r>
      <rPr>
        <sz val="11"/>
        <rFont val="宋体"/>
        <family val="3"/>
        <charset val="134"/>
      </rPr>
      <t>工厂</t>
    </r>
    <r>
      <rPr>
        <sz val="11"/>
        <color rgb="FFFF0000"/>
        <rFont val="宋体"/>
        <family val="3"/>
        <charset val="134"/>
      </rPr>
      <t>如有</t>
    </r>
    <r>
      <rPr>
        <sz val="11"/>
        <rFont val="宋体"/>
        <family val="3"/>
        <charset val="134"/>
      </rPr>
      <t xml:space="preserve">外购的压缩空气量统计、对方压缩机总产量及耗电量
</t>
    </r>
    <r>
      <rPr>
        <b/>
        <sz val="11"/>
        <color rgb="FFFF0000"/>
        <rFont val="宋体"/>
        <family val="3"/>
        <charset val="134"/>
      </rPr>
      <t>（最好获得分摊后的用电量）</t>
    </r>
    <r>
      <rPr>
        <sz val="11"/>
        <rFont val="宋体"/>
        <family val="3"/>
        <charset val="134"/>
      </rPr>
      <t xml:space="preserve">
(一些装配基地可能涉及)</t>
    </r>
  </si>
  <si>
    <t>NA</t>
  </si>
  <si>
    <t>运输系统的间接排放</t>
  </si>
  <si>
    <t>上游-原物料运输</t>
  </si>
  <si>
    <t>上游原物料运输</t>
  </si>
  <si>
    <r>
      <rPr>
        <sz val="11"/>
        <rFont val="宋体"/>
        <family val="3"/>
        <charset val="134"/>
      </rPr>
      <t xml:space="preserve">根据可行性，选择一种方式：
</t>
    </r>
    <r>
      <rPr>
        <sz val="11"/>
        <color rgb="FFFF0000"/>
        <rFont val="宋体"/>
        <family val="3"/>
        <charset val="134"/>
      </rPr>
      <t xml:space="preserve">（只记YFPO负责的运输，不包括如供应商配送，客户自行提货）
</t>
    </r>
    <r>
      <rPr>
        <sz val="11"/>
        <rFont val="宋体"/>
        <family val="3"/>
        <charset val="134"/>
      </rPr>
      <t>1-原物料运输对应运输车辆的</t>
    </r>
    <r>
      <rPr>
        <b/>
        <sz val="11"/>
        <color rgb="FFFF0000"/>
        <rFont val="宋体"/>
        <family val="3"/>
        <charset val="134"/>
      </rPr>
      <t>直接加油量</t>
    </r>
    <r>
      <rPr>
        <sz val="11"/>
        <rFont val="宋体"/>
        <family val="3"/>
        <charset val="134"/>
      </rPr>
      <t>汇总；
2-相关车辆的运行</t>
    </r>
    <r>
      <rPr>
        <b/>
        <sz val="11"/>
        <color rgb="FFFF0000"/>
        <rFont val="宋体"/>
        <family val="3"/>
        <charset val="134"/>
      </rPr>
      <t>里程</t>
    </r>
    <r>
      <rPr>
        <sz val="11"/>
        <rFont val="宋体"/>
        <family val="3"/>
        <charset val="134"/>
      </rPr>
      <t>，车辆的</t>
    </r>
    <r>
      <rPr>
        <b/>
        <sz val="11"/>
        <color rgb="FFFF0000"/>
        <rFont val="宋体"/>
        <family val="3"/>
        <charset val="134"/>
      </rPr>
      <t>百公里油耗</t>
    </r>
    <r>
      <rPr>
        <sz val="11"/>
        <rFont val="宋体"/>
        <family val="3"/>
        <charset val="134"/>
      </rPr>
      <t>；</t>
    </r>
  </si>
  <si>
    <t>物流科</t>
  </si>
  <si>
    <t>下游-产品运输</t>
  </si>
  <si>
    <t>下游产品运输</t>
  </si>
  <si>
    <t>商务出行</t>
  </si>
  <si>
    <t>员工的商务出行</t>
  </si>
  <si>
    <t>总部统计</t>
  </si>
  <si>
    <t>员工通勤</t>
  </si>
  <si>
    <t>员工的上下班通勤</t>
  </si>
  <si>
    <r>
      <rPr>
        <sz val="11"/>
        <rFont val="宋体"/>
        <family val="3"/>
        <charset val="134"/>
      </rPr>
      <t>员工自驾的出行方式、出行距离----总部统计</t>
    </r>
    <r>
      <rPr>
        <sz val="11"/>
        <color rgb="FFFF0000"/>
        <rFont val="宋体"/>
        <family val="3"/>
        <charset val="134"/>
      </rPr>
      <t xml:space="preserve">
公司配备班车的，需提供班车</t>
    </r>
    <r>
      <rPr>
        <b/>
        <sz val="11"/>
        <color rgb="FFFF0000"/>
        <rFont val="宋体"/>
        <family val="3"/>
        <charset val="134"/>
      </rPr>
      <t>加油量</t>
    </r>
    <r>
      <rPr>
        <sz val="11"/>
        <color rgb="FFFF0000"/>
        <rFont val="宋体"/>
        <family val="3"/>
        <charset val="134"/>
      </rPr>
      <t>或加油记录或发票；</t>
    </r>
  </si>
  <si>
    <t>办公室/总部</t>
  </si>
  <si>
    <t>组织使用产品导致的间接排放</t>
  </si>
  <si>
    <t>自用原料生产制造（碳足迹，B2B）</t>
  </si>
  <si>
    <t>原物料的生产制造</t>
  </si>
  <si>
    <r>
      <rPr>
        <sz val="11"/>
        <rFont val="宋体"/>
        <family val="3"/>
        <charset val="134"/>
      </rPr>
      <t>针对塑料粒子、油漆涂料、bonding胶水：
提供</t>
    </r>
    <r>
      <rPr>
        <b/>
        <sz val="11"/>
        <color rgb="FFFF0000"/>
        <rFont val="宋体"/>
        <family val="3"/>
        <charset val="134"/>
      </rPr>
      <t>种类，对应消耗量，MSDS</t>
    </r>
    <r>
      <rPr>
        <sz val="11"/>
        <rFont val="宋体"/>
        <family val="3"/>
        <charset val="134"/>
      </rPr>
      <t xml:space="preserve">
种类如果很多，可以按大类分类；</t>
    </r>
  </si>
  <si>
    <t>物流科/原材料拉动</t>
  </si>
  <si>
    <t>采购的外协件的生产制造（碳足迹，B2B）</t>
  </si>
  <si>
    <t>活动数据无法获得，无法量化，暂不纳入报告。</t>
  </si>
  <si>
    <t>每种外协件的消耗量，外协件的碳足迹数据</t>
  </si>
  <si>
    <t>本次不统计</t>
  </si>
  <si>
    <t>模检具的生产制造</t>
  </si>
  <si>
    <t>模检具的采购量，重量，以及对应材料碳足迹数据</t>
  </si>
  <si>
    <t>食堂服务分摊</t>
  </si>
  <si>
    <t>生产辅助</t>
  </si>
  <si>
    <t>无食堂服务</t>
  </si>
  <si>
    <r>
      <rPr>
        <b/>
        <sz val="11"/>
        <color rgb="FFFF0000"/>
        <rFont val="宋体"/>
        <family val="3"/>
        <charset val="134"/>
      </rPr>
      <t>如有租用食堂服务的，需提供分摊的电力、燃气等消耗情况</t>
    </r>
    <r>
      <rPr>
        <sz val="11"/>
        <rFont val="宋体"/>
        <family val="3"/>
        <charset val="134"/>
      </rPr>
      <t xml:space="preserve">
自己工厂内的食堂，燃气、电是统计在用气、用电一起的，无需另列</t>
    </r>
  </si>
  <si>
    <t>工厂用水对应的生产</t>
  </si>
  <si>
    <t>水的生产制造</t>
  </si>
  <si>
    <r>
      <rPr>
        <b/>
        <sz val="11"/>
        <color rgb="FFFF0000"/>
        <rFont val="宋体"/>
        <family val="3"/>
        <charset val="134"/>
      </rPr>
      <t>用水量统计</t>
    </r>
    <r>
      <rPr>
        <sz val="11"/>
        <rFont val="宋体"/>
        <family val="3"/>
        <charset val="134"/>
      </rPr>
      <t>，结算发票等</t>
    </r>
  </si>
  <si>
    <t>使用组织产品导致的间接排放</t>
  </si>
  <si>
    <t>/</t>
  </si>
  <si>
    <t>无法获取相关统计数据，暂无法开展量化</t>
  </si>
  <si>
    <t>其他间接排放</t>
  </si>
  <si>
    <t>委外危废处置</t>
  </si>
  <si>
    <t>危废的处置</t>
  </si>
  <si>
    <t>量化废弃物焚烧的排放</t>
  </si>
  <si>
    <r>
      <rPr>
        <b/>
        <sz val="11"/>
        <color rgb="FFFF0000"/>
        <rFont val="宋体"/>
        <family val="3"/>
        <charset val="134"/>
      </rPr>
      <t>危废量统计</t>
    </r>
    <r>
      <rPr>
        <sz val="11"/>
        <rFont val="宋体"/>
        <family val="3"/>
        <charset val="134"/>
      </rPr>
      <t>、种类统计，危废的处理方式统计</t>
    </r>
  </si>
  <si>
    <t>挂具焚烧</t>
  </si>
  <si>
    <t>挂具油漆处理</t>
  </si>
  <si>
    <t>RTO焚烧，因为安亭是外租服务，其他工厂应该放置到范围1</t>
  </si>
  <si>
    <t>包含两部分排放：化石燃料燃烧，以及VOCs焚烧的排放
1、对应挂具消耗的化石燃料统计；
2、附着在挂具上的油漆量，大致种类、成分等信息</t>
  </si>
  <si>
    <t>工程科/环境安全</t>
  </si>
  <si>
    <t>说明：</t>
  </si>
  <si>
    <t>排放源类别</t>
  </si>
  <si>
    <t>直接的排放或清除</t>
  </si>
  <si>
    <t xml:space="preserve">    温 室 气 体 清 单</t>
  </si>
  <si>
    <t>数据覆盖时间段：</t>
  </si>
  <si>
    <t>2021年1月-2021年12月</t>
  </si>
  <si>
    <t>表3  报告边界表</t>
  </si>
  <si>
    <t>范围
（Scope1、2、3）</t>
  </si>
  <si>
    <t>类别</t>
  </si>
  <si>
    <t>排放源</t>
  </si>
  <si>
    <r>
      <rPr>
        <sz val="8"/>
        <rFont val="宋体"/>
        <family val="3"/>
        <charset val="134"/>
      </rPr>
      <t>CO</t>
    </r>
    <r>
      <rPr>
        <vertAlign val="subscript"/>
        <sz val="8"/>
        <rFont val="宋体"/>
        <family val="3"/>
        <charset val="134"/>
      </rPr>
      <t>2</t>
    </r>
  </si>
  <si>
    <r>
      <rPr>
        <sz val="8"/>
        <rFont val="宋体"/>
        <family val="3"/>
        <charset val="134"/>
      </rPr>
      <t>CH</t>
    </r>
    <r>
      <rPr>
        <vertAlign val="subscript"/>
        <sz val="8"/>
        <rFont val="宋体"/>
        <family val="3"/>
        <charset val="134"/>
      </rPr>
      <t>4</t>
    </r>
  </si>
  <si>
    <r>
      <rPr>
        <sz val="8"/>
        <rFont val="宋体"/>
        <family val="3"/>
        <charset val="134"/>
      </rPr>
      <t>N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O</t>
    </r>
  </si>
  <si>
    <r>
      <rPr>
        <sz val="8"/>
        <rFont val="宋体"/>
        <family val="3"/>
        <charset val="134"/>
      </rPr>
      <t>SF</t>
    </r>
    <r>
      <rPr>
        <vertAlign val="subscript"/>
        <sz val="8"/>
        <rFont val="宋体"/>
        <family val="3"/>
        <charset val="134"/>
      </rPr>
      <t>6</t>
    </r>
  </si>
  <si>
    <t>直接排放（范围1）</t>
  </si>
  <si>
    <t>固定源排放(E)</t>
  </si>
  <si>
    <t>天然气燃烧设备</t>
  </si>
  <si>
    <t>天然气的燃烧</t>
  </si>
  <si>
    <t>生产工艺过程（火焰处理、烘房、RTO炉等）</t>
  </si>
  <si>
    <t>非甲烷总烃排放燃烧</t>
  </si>
  <si>
    <t>环保处理</t>
  </si>
  <si>
    <t>应急柴油发电机</t>
  </si>
  <si>
    <t>柴油的燃烧</t>
  </si>
  <si>
    <t>生产应急</t>
  </si>
  <si>
    <t>丙烷</t>
  </si>
  <si>
    <t>丙烷的燃烧</t>
  </si>
  <si>
    <t>移动源排放（M）</t>
  </si>
  <si>
    <t>业务出行</t>
  </si>
  <si>
    <t>逸散性温室气体排放(F)</t>
  </si>
  <si>
    <t>电气控制箱冷气机/冷冻水机组</t>
  </si>
  <si>
    <t>R134a的逸散</t>
  </si>
  <si>
    <t>R142b的逸散</t>
  </si>
  <si>
    <t>R407c的逸散</t>
  </si>
  <si>
    <t>R23的逸散</t>
  </si>
  <si>
    <t>分体空调系统</t>
  </si>
  <si>
    <t>R32的逸散</t>
  </si>
  <si>
    <t>R410a的逸散</t>
  </si>
  <si>
    <t>CO2灭火系统</t>
  </si>
  <si>
    <t>CO2的逸散</t>
  </si>
  <si>
    <t>消防安全</t>
  </si>
  <si>
    <r>
      <rPr>
        <sz val="8"/>
        <rFont val="宋体"/>
        <family val="3"/>
        <charset val="134"/>
      </rPr>
      <t>CH</t>
    </r>
    <r>
      <rPr>
        <vertAlign val="subscript"/>
        <sz val="8"/>
        <rFont val="宋体"/>
        <family val="3"/>
        <charset val="134"/>
      </rPr>
      <t>4</t>
    </r>
    <r>
      <rPr>
        <sz val="8"/>
        <rFont val="宋体"/>
        <family val="3"/>
        <charset val="134"/>
      </rPr>
      <t>的逸散</t>
    </r>
  </si>
  <si>
    <t>污水排放</t>
  </si>
  <si>
    <t>购入能源间接排放（范围2）</t>
  </si>
  <si>
    <t>电力</t>
  </si>
  <si>
    <t>用电设施</t>
  </si>
  <si>
    <t>电力的消耗</t>
  </si>
  <si>
    <t>生产、办公使用</t>
  </si>
  <si>
    <t>采暖</t>
  </si>
  <si>
    <t>热力的消耗</t>
  </si>
  <si>
    <t>压缩空气</t>
  </si>
  <si>
    <t>生产使用</t>
  </si>
  <si>
    <t>运输系统的间接排放（范围3）</t>
  </si>
  <si>
    <t>上游运输</t>
  </si>
  <si>
    <t>货车</t>
  </si>
  <si>
    <t>产品运输</t>
  </si>
  <si>
    <t>下游运输</t>
  </si>
  <si>
    <t>商务旅行</t>
  </si>
  <si>
    <t>飞机</t>
  </si>
  <si>
    <t>化石燃料的燃烧</t>
  </si>
  <si>
    <t>员工公出使用</t>
  </si>
  <si>
    <t>铁路</t>
  </si>
  <si>
    <t>汽车</t>
  </si>
  <si>
    <t>汽油的燃烧</t>
  </si>
  <si>
    <t>地铁</t>
  </si>
  <si>
    <t>电瓶车</t>
  </si>
  <si>
    <t>公司班车</t>
  </si>
  <si>
    <t>燃料的燃烧</t>
  </si>
  <si>
    <t>组织使用产品导致的间接排放（范围3）</t>
  </si>
  <si>
    <t>原物料</t>
  </si>
  <si>
    <t>原料粒子</t>
  </si>
  <si>
    <t>能源、原料</t>
  </si>
  <si>
    <t>原料生产制造</t>
  </si>
  <si>
    <t>涂料类</t>
  </si>
  <si>
    <t>食堂服务</t>
  </si>
  <si>
    <t>食堂用能</t>
  </si>
  <si>
    <t>食堂用电</t>
  </si>
  <si>
    <t>食堂用天然气</t>
  </si>
  <si>
    <t>食堂用水</t>
  </si>
  <si>
    <t>自来水</t>
  </si>
  <si>
    <t>水的生产</t>
  </si>
  <si>
    <t>其他间接排放（范围3）</t>
  </si>
  <si>
    <t>危险废弃物</t>
  </si>
  <si>
    <t>集中焚烧装置</t>
  </si>
  <si>
    <t>废弃物的燃烧</t>
  </si>
  <si>
    <t>温室气体清单</t>
  </si>
  <si>
    <t>表4 活动水平数据表</t>
  </si>
  <si>
    <t>活动水平（公制单位/年）</t>
  </si>
  <si>
    <t>备注</t>
  </si>
  <si>
    <t>排放来源
类别</t>
  </si>
  <si>
    <t>GHG种类</t>
  </si>
  <si>
    <t>活动水平数据</t>
  </si>
  <si>
    <t>单位</t>
  </si>
  <si>
    <t>活动水平
类别</t>
  </si>
  <si>
    <t>活动水平
等级</t>
  </si>
  <si>
    <t>活动水平
记录方式</t>
  </si>
  <si>
    <t>仪器校正
等级数</t>
  </si>
  <si>
    <t>数据保存
部门</t>
  </si>
  <si>
    <t>柴油</t>
  </si>
  <si>
    <r>
      <rPr>
        <sz val="10"/>
        <rFont val="宋体"/>
        <family val="3"/>
        <charset val="134"/>
      </rPr>
      <t>CO</t>
    </r>
    <r>
      <rPr>
        <sz val="8"/>
        <rFont val="宋体"/>
        <family val="3"/>
        <charset val="134"/>
      </rPr>
      <t>2</t>
    </r>
    <r>
      <rPr>
        <sz val="10"/>
        <rFont val="宋体"/>
        <family val="3"/>
        <charset val="134"/>
      </rPr>
      <t xml:space="preserve"> CH</t>
    </r>
    <r>
      <rPr>
        <sz val="8"/>
        <rFont val="宋体"/>
        <family val="3"/>
        <charset val="134"/>
      </rPr>
      <t>4</t>
    </r>
    <r>
      <rPr>
        <sz val="10"/>
        <rFont val="宋体"/>
        <family val="3"/>
        <charset val="134"/>
      </rPr>
      <t xml:space="preserve"> N</t>
    </r>
    <r>
      <rPr>
        <sz val="8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</si>
  <si>
    <t>吨</t>
  </si>
  <si>
    <t>柴油消耗统计</t>
  </si>
  <si>
    <t>汽油</t>
  </si>
  <si>
    <t>自行推估</t>
  </si>
  <si>
    <t>R134a</t>
  </si>
  <si>
    <t>公斤</t>
  </si>
  <si>
    <t>R407c</t>
  </si>
  <si>
    <t>R23</t>
  </si>
  <si>
    <t>R32</t>
  </si>
  <si>
    <t>工作单</t>
  </si>
  <si>
    <t>R410的逸散</t>
  </si>
  <si>
    <t>R410a</t>
  </si>
  <si>
    <r>
      <rPr>
        <sz val="10"/>
        <rFont val="宋体"/>
        <family val="3"/>
        <charset val="134"/>
      </rPr>
      <t>R134a</t>
    </r>
    <r>
      <rPr>
        <sz val="12"/>
        <rFont val="宋体"/>
        <family val="3"/>
        <charset val="134"/>
      </rPr>
      <t>的逸散</t>
    </r>
  </si>
  <si>
    <t>CH4的逸散</t>
  </si>
  <si>
    <t>CH4</t>
  </si>
  <si>
    <t>电力消耗</t>
  </si>
  <si>
    <t>CO2</t>
  </si>
  <si>
    <t>度</t>
  </si>
  <si>
    <t>GJ</t>
  </si>
  <si>
    <t>蒸汽确认单</t>
  </si>
  <si>
    <t>货车-上游运输</t>
  </si>
  <si>
    <r>
      <rPr>
        <sz val="10"/>
        <color indexed="8"/>
        <rFont val="宋体"/>
        <family val="3"/>
        <charset val="134"/>
      </rPr>
      <t>CO</t>
    </r>
    <r>
      <rPr>
        <sz val="8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 xml:space="preserve"> CH</t>
    </r>
    <r>
      <rPr>
        <sz val="8"/>
        <color indexed="8"/>
        <rFont val="宋体"/>
        <family val="3"/>
        <charset val="134"/>
      </rPr>
      <t>4</t>
    </r>
    <r>
      <rPr>
        <sz val="10"/>
        <color indexed="8"/>
        <rFont val="宋体"/>
        <family val="3"/>
        <charset val="134"/>
      </rPr>
      <t xml:space="preserve"> N</t>
    </r>
    <r>
      <rPr>
        <sz val="8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O</t>
    </r>
  </si>
  <si>
    <t>货车-下游运输</t>
  </si>
  <si>
    <t>柴油的消耗</t>
  </si>
  <si>
    <t>商务旅行-飞机</t>
  </si>
  <si>
    <t>燃油的消耗</t>
  </si>
  <si>
    <t>燃油</t>
  </si>
  <si>
    <r>
      <rPr>
        <sz val="10"/>
        <color indexed="8"/>
        <rFont val="宋体"/>
        <family val="3"/>
        <charset val="134"/>
      </rPr>
      <t>CO</t>
    </r>
    <r>
      <rPr>
        <sz val="8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 xml:space="preserve"> </t>
    </r>
  </si>
  <si>
    <t>kgCO2</t>
  </si>
  <si>
    <t>基于商务飞行记录表估算</t>
  </si>
  <si>
    <t>商务旅行-铁路</t>
  </si>
  <si>
    <t>公里</t>
  </si>
  <si>
    <t>基于铁路出行统计估算</t>
  </si>
  <si>
    <t>商务旅行-道路</t>
  </si>
  <si>
    <t>燃料的消耗</t>
  </si>
  <si>
    <t>基于公路出行统计估算</t>
  </si>
  <si>
    <t>员工通勤-汽车</t>
  </si>
  <si>
    <t>员工通勤-地铁</t>
  </si>
  <si>
    <t>员工通勤-电瓶车</t>
  </si>
  <si>
    <t xml:space="preserve">电力 </t>
  </si>
  <si>
    <t>员工通勤-班车</t>
  </si>
  <si>
    <t>用油统计</t>
  </si>
  <si>
    <t>原料生产</t>
  </si>
  <si>
    <t>原料生产制造排放</t>
  </si>
  <si>
    <t>原物料统计表</t>
  </si>
  <si>
    <t>立方</t>
  </si>
  <si>
    <t>账单</t>
  </si>
  <si>
    <t>废弃物的焚烧</t>
  </si>
  <si>
    <t>废弃物</t>
  </si>
  <si>
    <t>废弃物统计</t>
  </si>
  <si>
    <t>湿重</t>
  </si>
  <si>
    <t>注释1：活动水平等级说明表</t>
  </si>
  <si>
    <t>活动水平类别</t>
  </si>
  <si>
    <t>活动水平等级</t>
  </si>
  <si>
    <t>1.自动连续量测</t>
  </si>
  <si>
    <t>X=6分</t>
  </si>
  <si>
    <t>2.定期量测(抄表)</t>
  </si>
  <si>
    <t>Y=3分</t>
  </si>
  <si>
    <t>3.自行推估</t>
  </si>
  <si>
    <t>Z=1分</t>
  </si>
  <si>
    <t>注释2：仪器校正等级说明表</t>
  </si>
  <si>
    <t>仪器校正类别</t>
  </si>
  <si>
    <t>仪器校正等级</t>
  </si>
  <si>
    <t>1.依规定执行校正工作且校正结果在容许误差范围内</t>
  </si>
  <si>
    <t>2.依规定执行校正工作但校正结果超出容许误差范围内；无法执行校正但数据来源可供查证</t>
  </si>
  <si>
    <t>3.未依规定执行校正工作</t>
  </si>
  <si>
    <r>
      <rPr>
        <b/>
        <sz val="12"/>
        <rFont val="黑体"/>
        <family val="3"/>
        <charset val="134"/>
      </rPr>
      <t>能源使用</t>
    </r>
    <r>
      <rPr>
        <b/>
        <sz val="12"/>
        <rFont val="宋体"/>
        <family val="3"/>
        <charset val="134"/>
      </rPr>
      <t>（固定源、移动源）</t>
    </r>
  </si>
  <si>
    <r>
      <rPr>
        <sz val="12"/>
        <rFont val="黑体"/>
        <family val="3"/>
        <charset val="134"/>
      </rPr>
      <t>项目</t>
    </r>
  </si>
  <si>
    <r>
      <rPr>
        <sz val="12"/>
        <rFont val="黑体"/>
        <family val="3"/>
        <charset val="134"/>
      </rPr>
      <t>温室气体种类</t>
    </r>
  </si>
  <si>
    <r>
      <rPr>
        <sz val="12"/>
        <rFont val="黑体"/>
        <family val="3"/>
        <charset val="134"/>
      </rPr>
      <t>数值</t>
    </r>
  </si>
  <si>
    <r>
      <rPr>
        <sz val="12"/>
        <rFont val="黑体"/>
        <family val="3"/>
        <charset val="134"/>
      </rPr>
      <t>单位</t>
    </r>
  </si>
  <si>
    <r>
      <rPr>
        <sz val="12"/>
        <rFont val="黑体"/>
        <family val="3"/>
        <charset val="134"/>
      </rPr>
      <t>参考来源与计算说明</t>
    </r>
  </si>
  <si>
    <r>
      <rPr>
        <sz val="12"/>
        <color theme="1"/>
        <rFont val="Times New Roman"/>
        <family val="1"/>
      </rPr>
      <t>2011</t>
    </r>
    <r>
      <rPr>
        <sz val="12"/>
        <color indexed="8"/>
        <rFont val="黑体"/>
        <family val="3"/>
        <charset val="134"/>
      </rPr>
      <t>年和</t>
    </r>
    <r>
      <rPr>
        <sz val="12"/>
        <color indexed="8"/>
        <rFont val="Times New Roman"/>
        <family val="1"/>
      </rPr>
      <t>2012</t>
    </r>
    <r>
      <rPr>
        <sz val="12"/>
        <color indexed="8"/>
        <rFont val="黑体"/>
        <family val="3"/>
        <charset val="134"/>
      </rPr>
      <t>年中国区域及省级电网平均二氧化碳排放因子</t>
    </r>
  </si>
  <si>
    <r>
      <rPr>
        <sz val="12"/>
        <rFont val="黑体"/>
        <family val="3"/>
        <charset val="134"/>
      </rPr>
      <t>电力</t>
    </r>
  </si>
  <si>
    <t>tCO2/kWh</t>
  </si>
  <si>
    <r>
      <rPr>
        <sz val="12"/>
        <rFont val="黑体"/>
        <family val="3"/>
        <charset val="134"/>
      </rPr>
      <t>引用自国家发改委公布《</t>
    </r>
    <r>
      <rPr>
        <sz val="12"/>
        <rFont val="Times New Roman"/>
        <family val="1"/>
      </rPr>
      <t>2011</t>
    </r>
    <r>
      <rPr>
        <sz val="12"/>
        <rFont val="黑体"/>
        <family val="3"/>
        <charset val="134"/>
      </rPr>
      <t>年和</t>
    </r>
    <r>
      <rPr>
        <sz val="12"/>
        <rFont val="Times New Roman"/>
        <family val="1"/>
      </rPr>
      <t>2012</t>
    </r>
    <r>
      <rPr>
        <sz val="12"/>
        <rFont val="黑体"/>
        <family val="3"/>
        <charset val="134"/>
      </rPr>
      <t>年中国区域及省级电网平均二氧化碳排放因子》，华北电网</t>
    </r>
    <r>
      <rPr>
        <sz val="12"/>
        <rFont val="Times New Roman"/>
        <family val="1"/>
      </rPr>
      <t>0.7769 kgCO2/kWh</t>
    </r>
  </si>
  <si>
    <r>
      <rPr>
        <sz val="12"/>
        <rFont val="黑体"/>
        <family val="3"/>
        <charset val="134"/>
      </rPr>
      <t>蒸气</t>
    </r>
  </si>
  <si>
    <t>tCO2/GJ</t>
  </si>
  <si>
    <t>引用国家发改委《工业其他行业企业温室气体排放核算方法与报告指南（试行）缺省值</t>
  </si>
  <si>
    <t>天然气</t>
  </si>
  <si>
    <r>
      <rPr>
        <sz val="12"/>
        <rFont val="Times New Roman"/>
        <family val="1"/>
      </rPr>
      <t>tCO2/</t>
    </r>
    <r>
      <rPr>
        <sz val="12"/>
        <rFont val="宋体"/>
        <family val="3"/>
        <charset val="134"/>
      </rPr>
      <t>万</t>
    </r>
    <r>
      <rPr>
        <sz val="12"/>
        <rFont val="Times New Roman"/>
        <family val="1"/>
      </rPr>
      <t>m3</t>
    </r>
  </si>
  <si>
    <t>引用《2006年IPCC国家温室气体清单指南》第2章固定源燃烧表2.3第2.18页天然气CO2缺省排放因子56100kg/TJ，根据《GB/T 2589-2020 综合能耗计算通则》附录 A查得天然气热值389.79GJ/万m3，经计算CO2的排放因子为56100/1000000000*38979</t>
  </si>
  <si>
    <t>引用《2006年IPCC国家温室气体清单指南》第2章固定源燃烧表2.3第2.18页天然气CH4缺省排放因子1kg/TJ，根据《GB/T 2589-2020 综合能耗计算通则》附录 A查得天然气热值389.79GJ/万m3，经计算CO2的排放因子为1/1000000000*38979</t>
  </si>
  <si>
    <t>N2O</t>
  </si>
  <si>
    <t>引用《2006年IPCC国家温室气体清单指南》第2章固定源燃烧表2.3第2.18页天然气N2O缺省排放因子0.1kg/TJ，根据《GB/T 2589-2020 综合能耗计算通则》附录 A查得天然气热值389.79GJ/万m3，经计算CO2的排放因子为0.1/1000000000*38979</t>
  </si>
  <si>
    <r>
      <rPr>
        <sz val="12"/>
        <rFont val="黑体"/>
        <family val="3"/>
        <charset val="134"/>
      </rPr>
      <t>液化气</t>
    </r>
  </si>
  <si>
    <t>tCO2/t</t>
  </si>
  <si>
    <r>
      <rPr>
        <sz val="12"/>
        <rFont val="黑体"/>
        <family val="3"/>
        <charset val="134"/>
      </rPr>
      <t>引用《</t>
    </r>
    <r>
      <rPr>
        <sz val="12"/>
        <rFont val="Times New Roman"/>
        <family val="1"/>
      </rPr>
      <t>2006</t>
    </r>
    <r>
      <rPr>
        <sz val="12"/>
        <rFont val="黑体"/>
        <family val="3"/>
        <charset val="134"/>
      </rPr>
      <t>年</t>
    </r>
    <r>
      <rPr>
        <sz val="12"/>
        <rFont val="Times New Roman"/>
        <family val="1"/>
      </rPr>
      <t>IPCC</t>
    </r>
    <r>
      <rPr>
        <sz val="12"/>
        <rFont val="黑体"/>
        <family val="3"/>
        <charset val="134"/>
      </rPr>
      <t>国家温室气体清单指南》第</t>
    </r>
    <r>
      <rPr>
        <sz val="12"/>
        <rFont val="Times New Roman"/>
        <family val="1"/>
      </rPr>
      <t>2</t>
    </r>
    <r>
      <rPr>
        <sz val="12"/>
        <rFont val="黑体"/>
        <family val="3"/>
        <charset val="134"/>
      </rPr>
      <t>章固定源燃烧表</t>
    </r>
    <r>
      <rPr>
        <sz val="12"/>
        <rFont val="Times New Roman"/>
        <family val="1"/>
      </rPr>
      <t>2.3</t>
    </r>
    <r>
      <rPr>
        <sz val="12"/>
        <rFont val="黑体"/>
        <family val="3"/>
        <charset val="134"/>
      </rPr>
      <t>第</t>
    </r>
    <r>
      <rPr>
        <sz val="12"/>
        <rFont val="Times New Roman"/>
        <family val="1"/>
      </rPr>
      <t>2.17</t>
    </r>
    <r>
      <rPr>
        <sz val="12"/>
        <rFont val="黑体"/>
        <family val="3"/>
        <charset val="134"/>
      </rPr>
      <t>页液化石油气</t>
    </r>
    <r>
      <rPr>
        <sz val="12"/>
        <rFont val="Times New Roman"/>
        <family val="1"/>
      </rPr>
      <t>CO2</t>
    </r>
    <r>
      <rPr>
        <sz val="12"/>
        <rFont val="黑体"/>
        <family val="3"/>
        <charset val="134"/>
      </rPr>
      <t>缺省排放因子</t>
    </r>
    <r>
      <rPr>
        <sz val="12"/>
        <rFont val="Times New Roman"/>
        <family val="1"/>
      </rPr>
      <t>63100kg/TJ,</t>
    </r>
    <r>
      <rPr>
        <sz val="12"/>
        <rFont val="黑体"/>
        <family val="3"/>
        <charset val="134"/>
      </rPr>
      <t>根据《</t>
    </r>
    <r>
      <rPr>
        <sz val="12"/>
        <rFont val="Times New Roman"/>
        <family val="1"/>
      </rPr>
      <t xml:space="preserve">GB/T 2589-2020 </t>
    </r>
    <r>
      <rPr>
        <sz val="12"/>
        <rFont val="黑体"/>
        <family val="3"/>
        <charset val="134"/>
      </rPr>
      <t>综合能耗计算通则》附录</t>
    </r>
    <r>
      <rPr>
        <sz val="12"/>
        <rFont val="Times New Roman"/>
        <family val="1"/>
      </rPr>
      <t xml:space="preserve"> A</t>
    </r>
    <r>
      <rPr>
        <sz val="12"/>
        <rFont val="黑体"/>
        <family val="3"/>
        <charset val="134"/>
      </rPr>
      <t>查得液化石油气热值</t>
    </r>
    <r>
      <rPr>
        <sz val="12"/>
        <rFont val="Times New Roman"/>
        <family val="1"/>
      </rPr>
      <t>50242kJ/kg</t>
    </r>
    <r>
      <rPr>
        <sz val="12"/>
        <rFont val="黑体"/>
        <family val="3"/>
        <charset val="134"/>
      </rPr>
      <t>，经计算</t>
    </r>
    <r>
      <rPr>
        <sz val="12"/>
        <rFont val="Times New Roman"/>
        <family val="1"/>
      </rPr>
      <t>CO2</t>
    </r>
    <r>
      <rPr>
        <sz val="12"/>
        <rFont val="黑体"/>
        <family val="3"/>
        <charset val="134"/>
      </rPr>
      <t>的排放因子为</t>
    </r>
    <r>
      <rPr>
        <sz val="12"/>
        <rFont val="Times New Roman"/>
        <family val="1"/>
      </rPr>
      <t>63100/1000000000*50242</t>
    </r>
  </si>
  <si>
    <t>tCH4/t</t>
  </si>
  <si>
    <r>
      <rPr>
        <sz val="12"/>
        <rFont val="黑体"/>
        <family val="3"/>
        <charset val="134"/>
      </rPr>
      <t>引用《</t>
    </r>
    <r>
      <rPr>
        <sz val="12"/>
        <rFont val="Times New Roman"/>
        <family val="1"/>
      </rPr>
      <t>2006</t>
    </r>
    <r>
      <rPr>
        <sz val="12"/>
        <rFont val="黑体"/>
        <family val="3"/>
        <charset val="134"/>
      </rPr>
      <t>年</t>
    </r>
    <r>
      <rPr>
        <sz val="12"/>
        <rFont val="Times New Roman"/>
        <family val="1"/>
      </rPr>
      <t>IPCC</t>
    </r>
    <r>
      <rPr>
        <sz val="12"/>
        <rFont val="黑体"/>
        <family val="3"/>
        <charset val="134"/>
      </rPr>
      <t>国家温室气体清单指南》第</t>
    </r>
    <r>
      <rPr>
        <sz val="12"/>
        <rFont val="Times New Roman"/>
        <family val="1"/>
      </rPr>
      <t>2</t>
    </r>
    <r>
      <rPr>
        <sz val="12"/>
        <rFont val="黑体"/>
        <family val="3"/>
        <charset val="134"/>
      </rPr>
      <t>章固定源燃烧表</t>
    </r>
    <r>
      <rPr>
        <sz val="12"/>
        <rFont val="Times New Roman"/>
        <family val="1"/>
      </rPr>
      <t>2.3</t>
    </r>
    <r>
      <rPr>
        <sz val="12"/>
        <rFont val="黑体"/>
        <family val="3"/>
        <charset val="134"/>
      </rPr>
      <t>第</t>
    </r>
    <r>
      <rPr>
        <sz val="12"/>
        <rFont val="Times New Roman"/>
        <family val="1"/>
      </rPr>
      <t>2.17</t>
    </r>
    <r>
      <rPr>
        <sz val="12"/>
        <rFont val="黑体"/>
        <family val="3"/>
        <charset val="134"/>
      </rPr>
      <t>页液化石油气</t>
    </r>
    <r>
      <rPr>
        <sz val="12"/>
        <rFont val="Times New Roman"/>
        <family val="1"/>
      </rPr>
      <t>CH4</t>
    </r>
    <r>
      <rPr>
        <sz val="12"/>
        <rFont val="黑体"/>
        <family val="3"/>
        <charset val="134"/>
      </rPr>
      <t>缺省排放因子</t>
    </r>
    <r>
      <rPr>
        <sz val="12"/>
        <rFont val="Times New Roman"/>
        <family val="1"/>
      </rPr>
      <t>1kg/TJ,</t>
    </r>
    <r>
      <rPr>
        <sz val="12"/>
        <rFont val="黑体"/>
        <family val="3"/>
        <charset val="134"/>
      </rPr>
      <t>根据《</t>
    </r>
    <r>
      <rPr>
        <sz val="12"/>
        <rFont val="Times New Roman"/>
        <family val="1"/>
      </rPr>
      <t xml:space="preserve">GB/T 2589-2020 </t>
    </r>
    <r>
      <rPr>
        <sz val="12"/>
        <rFont val="黑体"/>
        <family val="3"/>
        <charset val="134"/>
      </rPr>
      <t>综合能耗计算通则》附录</t>
    </r>
    <r>
      <rPr>
        <sz val="12"/>
        <rFont val="Times New Roman"/>
        <family val="1"/>
      </rPr>
      <t xml:space="preserve"> A</t>
    </r>
    <r>
      <rPr>
        <sz val="12"/>
        <rFont val="黑体"/>
        <family val="3"/>
        <charset val="134"/>
      </rPr>
      <t>查得液化石油气热值</t>
    </r>
    <r>
      <rPr>
        <sz val="12"/>
        <rFont val="Times New Roman"/>
        <family val="1"/>
      </rPr>
      <t>50242kJ/kg</t>
    </r>
    <r>
      <rPr>
        <sz val="12"/>
        <rFont val="黑体"/>
        <family val="3"/>
        <charset val="134"/>
      </rPr>
      <t>，经计算</t>
    </r>
    <r>
      <rPr>
        <sz val="12"/>
        <rFont val="Times New Roman"/>
        <family val="1"/>
      </rPr>
      <t>CH4</t>
    </r>
    <r>
      <rPr>
        <sz val="12"/>
        <rFont val="黑体"/>
        <family val="3"/>
        <charset val="134"/>
      </rPr>
      <t>的排放因子为</t>
    </r>
    <r>
      <rPr>
        <sz val="12"/>
        <rFont val="Times New Roman"/>
        <family val="1"/>
      </rPr>
      <t>=1/1000000000*50242</t>
    </r>
  </si>
  <si>
    <t>tN2O/t</t>
  </si>
  <si>
    <r>
      <rPr>
        <sz val="12"/>
        <rFont val="黑体"/>
        <family val="3"/>
        <charset val="134"/>
      </rPr>
      <t>引用《</t>
    </r>
    <r>
      <rPr>
        <sz val="12"/>
        <rFont val="Times New Roman"/>
        <family val="1"/>
      </rPr>
      <t>2006</t>
    </r>
    <r>
      <rPr>
        <sz val="12"/>
        <rFont val="黑体"/>
        <family val="3"/>
        <charset val="134"/>
      </rPr>
      <t>年</t>
    </r>
    <r>
      <rPr>
        <sz val="12"/>
        <rFont val="Times New Roman"/>
        <family val="1"/>
      </rPr>
      <t>IPCC</t>
    </r>
    <r>
      <rPr>
        <sz val="12"/>
        <rFont val="黑体"/>
        <family val="3"/>
        <charset val="134"/>
      </rPr>
      <t>国家温室气体清单指南》第</t>
    </r>
    <r>
      <rPr>
        <sz val="12"/>
        <rFont val="Times New Roman"/>
        <family val="1"/>
      </rPr>
      <t>2</t>
    </r>
    <r>
      <rPr>
        <sz val="12"/>
        <rFont val="黑体"/>
        <family val="3"/>
        <charset val="134"/>
      </rPr>
      <t>章固定源燃烧表</t>
    </r>
    <r>
      <rPr>
        <sz val="12"/>
        <rFont val="Times New Roman"/>
        <family val="1"/>
      </rPr>
      <t>2.3</t>
    </r>
    <r>
      <rPr>
        <sz val="12"/>
        <rFont val="黑体"/>
        <family val="3"/>
        <charset val="134"/>
      </rPr>
      <t>第</t>
    </r>
    <r>
      <rPr>
        <sz val="12"/>
        <rFont val="Times New Roman"/>
        <family val="1"/>
      </rPr>
      <t>2.17</t>
    </r>
    <r>
      <rPr>
        <sz val="12"/>
        <rFont val="黑体"/>
        <family val="3"/>
        <charset val="134"/>
      </rPr>
      <t>页液化石油气</t>
    </r>
    <r>
      <rPr>
        <sz val="12"/>
        <rFont val="Times New Roman"/>
        <family val="1"/>
      </rPr>
      <t>N2O</t>
    </r>
    <r>
      <rPr>
        <sz val="12"/>
        <rFont val="黑体"/>
        <family val="3"/>
        <charset val="134"/>
      </rPr>
      <t>缺省排放因子</t>
    </r>
    <r>
      <rPr>
        <sz val="12"/>
        <rFont val="Times New Roman"/>
        <family val="1"/>
      </rPr>
      <t>0.1kg/TJ,</t>
    </r>
    <r>
      <rPr>
        <sz val="12"/>
        <rFont val="黑体"/>
        <family val="3"/>
        <charset val="134"/>
      </rPr>
      <t>根据《</t>
    </r>
    <r>
      <rPr>
        <sz val="12"/>
        <rFont val="Times New Roman"/>
        <family val="1"/>
      </rPr>
      <t xml:space="preserve">GB/T 2589-2020 </t>
    </r>
    <r>
      <rPr>
        <sz val="12"/>
        <rFont val="黑体"/>
        <family val="3"/>
        <charset val="134"/>
      </rPr>
      <t>综合能耗计算通则》附录</t>
    </r>
    <r>
      <rPr>
        <sz val="12"/>
        <rFont val="Times New Roman"/>
        <family val="1"/>
      </rPr>
      <t xml:space="preserve"> A</t>
    </r>
    <r>
      <rPr>
        <sz val="12"/>
        <rFont val="黑体"/>
        <family val="3"/>
        <charset val="134"/>
      </rPr>
      <t>查得液化石油气热值</t>
    </r>
    <r>
      <rPr>
        <sz val="12"/>
        <rFont val="Times New Roman"/>
        <family val="1"/>
      </rPr>
      <t>50179kJ/kg</t>
    </r>
    <r>
      <rPr>
        <sz val="12"/>
        <rFont val="黑体"/>
        <family val="3"/>
        <charset val="134"/>
      </rPr>
      <t>，经计算</t>
    </r>
    <r>
      <rPr>
        <sz val="12"/>
        <rFont val="Times New Roman"/>
        <family val="1"/>
      </rPr>
      <t xml:space="preserve">N2O </t>
    </r>
    <r>
      <rPr>
        <sz val="12"/>
        <rFont val="黑体"/>
        <family val="3"/>
        <charset val="134"/>
      </rPr>
      <t>的排放因子为</t>
    </r>
    <r>
      <rPr>
        <sz val="12"/>
        <rFont val="Times New Roman"/>
        <family val="1"/>
      </rPr>
      <t>0.1/1000000000*50242</t>
    </r>
  </si>
  <si>
    <r>
      <rPr>
        <sz val="12"/>
        <color indexed="10"/>
        <rFont val="黑体"/>
        <family val="3"/>
        <charset val="134"/>
      </rPr>
      <t>《</t>
    </r>
    <r>
      <rPr>
        <sz val="12"/>
        <color indexed="10"/>
        <rFont val="Times New Roman"/>
        <family val="1"/>
      </rPr>
      <t>2006</t>
    </r>
    <r>
      <rPr>
        <sz val="12"/>
        <color indexed="10"/>
        <rFont val="黑体"/>
        <family val="3"/>
        <charset val="134"/>
      </rPr>
      <t>年</t>
    </r>
    <r>
      <rPr>
        <sz val="12"/>
        <color indexed="10"/>
        <rFont val="Times New Roman"/>
        <family val="1"/>
      </rPr>
      <t>IPCC</t>
    </r>
    <r>
      <rPr>
        <sz val="12"/>
        <color indexed="10"/>
        <rFont val="黑体"/>
        <family val="3"/>
        <charset val="134"/>
      </rPr>
      <t>国家温室气体清单指南》第</t>
    </r>
    <r>
      <rPr>
        <sz val="12"/>
        <color indexed="10"/>
        <rFont val="Times New Roman"/>
        <family val="1"/>
      </rPr>
      <t>2</t>
    </r>
    <r>
      <rPr>
        <sz val="12"/>
        <color indexed="10"/>
        <rFont val="黑体"/>
        <family val="3"/>
        <charset val="134"/>
      </rPr>
      <t>章固定源燃烧表</t>
    </r>
    <r>
      <rPr>
        <sz val="12"/>
        <color indexed="10"/>
        <rFont val="Times New Roman"/>
        <family val="1"/>
      </rPr>
      <t>2.3</t>
    </r>
  </si>
  <si>
    <r>
      <rPr>
        <sz val="12"/>
        <rFont val="黑体"/>
        <family val="3"/>
        <charset val="134"/>
      </rPr>
      <t>车用汽油</t>
    </r>
  </si>
  <si>
    <r>
      <rPr>
        <sz val="12"/>
        <rFont val="黑体"/>
        <family val="3"/>
        <charset val="134"/>
      </rPr>
      <t>引用《</t>
    </r>
    <r>
      <rPr>
        <sz val="12"/>
        <rFont val="Times New Roman"/>
        <family val="1"/>
      </rPr>
      <t>2006</t>
    </r>
    <r>
      <rPr>
        <sz val="12"/>
        <rFont val="黑体"/>
        <family val="3"/>
        <charset val="134"/>
      </rPr>
      <t>年</t>
    </r>
    <r>
      <rPr>
        <sz val="12"/>
        <rFont val="Times New Roman"/>
        <family val="1"/>
      </rPr>
      <t xml:space="preserve"> IPCC </t>
    </r>
    <r>
      <rPr>
        <sz val="12"/>
        <rFont val="黑体"/>
        <family val="3"/>
        <charset val="134"/>
      </rPr>
      <t>国家温室气体清单指南》第</t>
    </r>
    <r>
      <rPr>
        <sz val="12"/>
        <rFont val="Times New Roman"/>
        <family val="1"/>
      </rPr>
      <t>2</t>
    </r>
    <r>
      <rPr>
        <sz val="12"/>
        <rFont val="黑体"/>
        <family val="3"/>
        <charset val="134"/>
      </rPr>
      <t>章移动源燃烧表</t>
    </r>
    <r>
      <rPr>
        <sz val="12"/>
        <rFont val="Times New Roman"/>
        <family val="1"/>
      </rPr>
      <t>3.2.1</t>
    </r>
    <r>
      <rPr>
        <sz val="12"/>
        <rFont val="黑体"/>
        <family val="3"/>
        <charset val="134"/>
      </rPr>
      <t>第</t>
    </r>
    <r>
      <rPr>
        <sz val="12"/>
        <rFont val="Times New Roman"/>
        <family val="1"/>
      </rPr>
      <t>3.16</t>
    </r>
    <r>
      <rPr>
        <sz val="12"/>
        <rFont val="黑体"/>
        <family val="3"/>
        <charset val="134"/>
      </rPr>
      <t>页汽油</t>
    </r>
    <r>
      <rPr>
        <sz val="12"/>
        <rFont val="Times New Roman"/>
        <family val="1"/>
      </rPr>
      <t xml:space="preserve"> CO2</t>
    </r>
    <r>
      <rPr>
        <sz val="12"/>
        <rFont val="黑体"/>
        <family val="3"/>
        <charset val="134"/>
      </rPr>
      <t>缺省排放因子</t>
    </r>
    <r>
      <rPr>
        <sz val="12"/>
        <rFont val="Times New Roman"/>
        <family val="1"/>
      </rPr>
      <t>69,300 kG/TJ,</t>
    </r>
    <r>
      <rPr>
        <sz val="12"/>
        <rFont val="黑体"/>
        <family val="3"/>
        <charset val="134"/>
      </rPr>
      <t>根据《</t>
    </r>
    <r>
      <rPr>
        <sz val="12"/>
        <rFont val="Times New Roman"/>
        <family val="1"/>
      </rPr>
      <t>GB/T 2589-2020</t>
    </r>
    <r>
      <rPr>
        <sz val="12"/>
        <rFont val="黑体"/>
        <family val="3"/>
        <charset val="134"/>
      </rPr>
      <t>综合能耗计算通则》附录</t>
    </r>
    <r>
      <rPr>
        <sz val="12"/>
        <rFont val="Times New Roman"/>
        <family val="1"/>
      </rPr>
      <t xml:space="preserve"> A</t>
    </r>
    <r>
      <rPr>
        <sz val="12"/>
        <rFont val="黑体"/>
        <family val="3"/>
        <charset val="134"/>
      </rPr>
      <t>，</t>
    </r>
    <r>
      <rPr>
        <sz val="12"/>
        <rFont val="Times New Roman"/>
        <family val="1"/>
      </rPr>
      <t>43124 kJ/kg</t>
    </r>
    <r>
      <rPr>
        <sz val="12"/>
        <rFont val="黑体"/>
        <family val="3"/>
        <charset val="134"/>
      </rPr>
      <t>，经计算</t>
    </r>
    <r>
      <rPr>
        <sz val="12"/>
        <rFont val="Times New Roman"/>
        <family val="1"/>
      </rPr>
      <t xml:space="preserve"> CO2</t>
    </r>
    <r>
      <rPr>
        <sz val="12"/>
        <rFont val="黑体"/>
        <family val="3"/>
        <charset val="134"/>
      </rPr>
      <t>的排放因子为</t>
    </r>
    <r>
      <rPr>
        <sz val="12"/>
        <rFont val="Times New Roman"/>
        <family val="1"/>
      </rPr>
      <t xml:space="preserve"> =69300/1000000000*43124</t>
    </r>
  </si>
  <si>
    <r>
      <rPr>
        <sz val="12"/>
        <rFont val="黑体"/>
        <family val="3"/>
        <charset val="134"/>
      </rPr>
      <t>引用《</t>
    </r>
    <r>
      <rPr>
        <sz val="12"/>
        <rFont val="Times New Roman"/>
        <family val="1"/>
      </rPr>
      <t>2006</t>
    </r>
    <r>
      <rPr>
        <sz val="12"/>
        <rFont val="黑体"/>
        <family val="3"/>
        <charset val="134"/>
      </rPr>
      <t>年</t>
    </r>
    <r>
      <rPr>
        <sz val="12"/>
        <rFont val="Times New Roman"/>
        <family val="1"/>
      </rPr>
      <t xml:space="preserve"> IPCC </t>
    </r>
    <r>
      <rPr>
        <sz val="12"/>
        <rFont val="黑体"/>
        <family val="3"/>
        <charset val="134"/>
      </rPr>
      <t>国家温室气体清单指南》第</t>
    </r>
    <r>
      <rPr>
        <sz val="12"/>
        <rFont val="Times New Roman"/>
        <family val="1"/>
      </rPr>
      <t>2</t>
    </r>
    <r>
      <rPr>
        <sz val="12"/>
        <rFont val="黑体"/>
        <family val="3"/>
        <charset val="134"/>
      </rPr>
      <t>章移动源燃烧表</t>
    </r>
    <r>
      <rPr>
        <sz val="12"/>
        <rFont val="Times New Roman"/>
        <family val="1"/>
      </rPr>
      <t>3.2.2</t>
    </r>
    <r>
      <rPr>
        <sz val="12"/>
        <rFont val="黑体"/>
        <family val="3"/>
        <charset val="134"/>
      </rPr>
      <t>第</t>
    </r>
    <r>
      <rPr>
        <sz val="12"/>
        <rFont val="Times New Roman"/>
        <family val="1"/>
      </rPr>
      <t>3.20</t>
    </r>
    <r>
      <rPr>
        <sz val="12"/>
        <rFont val="黑体"/>
        <family val="3"/>
        <charset val="134"/>
      </rPr>
      <t>页汽油</t>
    </r>
    <r>
      <rPr>
        <sz val="12"/>
        <rFont val="Times New Roman"/>
        <family val="1"/>
      </rPr>
      <t xml:space="preserve"> CH4</t>
    </r>
    <r>
      <rPr>
        <sz val="12"/>
        <rFont val="黑体"/>
        <family val="3"/>
        <charset val="134"/>
      </rPr>
      <t>缺省排放因子</t>
    </r>
    <r>
      <rPr>
        <sz val="12"/>
        <rFont val="Times New Roman"/>
        <family val="1"/>
      </rPr>
      <t>3.9KG/TJ,</t>
    </r>
    <r>
      <rPr>
        <sz val="12"/>
        <rFont val="黑体"/>
        <family val="3"/>
        <charset val="134"/>
      </rPr>
      <t>根据《</t>
    </r>
    <r>
      <rPr>
        <sz val="12"/>
        <rFont val="Times New Roman"/>
        <family val="1"/>
      </rPr>
      <t>GB/T 2589-2020</t>
    </r>
    <r>
      <rPr>
        <sz val="12"/>
        <rFont val="黑体"/>
        <family val="3"/>
        <charset val="134"/>
      </rPr>
      <t>综合能耗计算通则》附录</t>
    </r>
    <r>
      <rPr>
        <sz val="12"/>
        <rFont val="Times New Roman"/>
        <family val="1"/>
      </rPr>
      <t xml:space="preserve"> A</t>
    </r>
    <r>
      <rPr>
        <sz val="12"/>
        <rFont val="黑体"/>
        <family val="3"/>
        <charset val="134"/>
      </rPr>
      <t>查得汽油热值</t>
    </r>
    <r>
      <rPr>
        <sz val="12"/>
        <rFont val="Times New Roman"/>
        <family val="1"/>
      </rPr>
      <t>43124 kJ/kG</t>
    </r>
    <r>
      <rPr>
        <sz val="12"/>
        <rFont val="黑体"/>
        <family val="3"/>
        <charset val="134"/>
      </rPr>
      <t>，经计算</t>
    </r>
    <r>
      <rPr>
        <sz val="12"/>
        <rFont val="Times New Roman"/>
        <family val="1"/>
      </rPr>
      <t xml:space="preserve"> CH4</t>
    </r>
    <r>
      <rPr>
        <sz val="12"/>
        <rFont val="黑体"/>
        <family val="3"/>
        <charset val="134"/>
      </rPr>
      <t>的排放因子为</t>
    </r>
    <r>
      <rPr>
        <sz val="12"/>
        <rFont val="Times New Roman"/>
        <family val="1"/>
      </rPr>
      <t>=3.9/1000000000×43124</t>
    </r>
  </si>
  <si>
    <r>
      <rPr>
        <sz val="12"/>
        <rFont val="黑体"/>
        <family val="3"/>
        <charset val="134"/>
      </rPr>
      <t>引用《</t>
    </r>
    <r>
      <rPr>
        <sz val="12"/>
        <rFont val="Times New Roman"/>
        <family val="1"/>
      </rPr>
      <t>2006</t>
    </r>
    <r>
      <rPr>
        <sz val="12"/>
        <rFont val="黑体"/>
        <family val="3"/>
        <charset val="134"/>
      </rPr>
      <t>年</t>
    </r>
    <r>
      <rPr>
        <sz val="12"/>
        <rFont val="Times New Roman"/>
        <family val="1"/>
      </rPr>
      <t xml:space="preserve"> IPCC </t>
    </r>
    <r>
      <rPr>
        <sz val="12"/>
        <rFont val="黑体"/>
        <family val="3"/>
        <charset val="134"/>
      </rPr>
      <t>国家温室气体清单指南》第</t>
    </r>
    <r>
      <rPr>
        <sz val="12"/>
        <rFont val="Times New Roman"/>
        <family val="1"/>
      </rPr>
      <t>2</t>
    </r>
    <r>
      <rPr>
        <sz val="12"/>
        <rFont val="黑体"/>
        <family val="3"/>
        <charset val="134"/>
      </rPr>
      <t>章移动源燃烧表</t>
    </r>
    <r>
      <rPr>
        <sz val="12"/>
        <rFont val="Times New Roman"/>
        <family val="1"/>
      </rPr>
      <t>3.2.2</t>
    </r>
    <r>
      <rPr>
        <sz val="12"/>
        <rFont val="黑体"/>
        <family val="3"/>
        <charset val="134"/>
      </rPr>
      <t>第</t>
    </r>
    <r>
      <rPr>
        <sz val="12"/>
        <rFont val="Times New Roman"/>
        <family val="1"/>
      </rPr>
      <t>3.20</t>
    </r>
    <r>
      <rPr>
        <sz val="12"/>
        <rFont val="黑体"/>
        <family val="3"/>
        <charset val="134"/>
      </rPr>
      <t>页汽油</t>
    </r>
    <r>
      <rPr>
        <sz val="12"/>
        <rFont val="Times New Roman"/>
        <family val="1"/>
      </rPr>
      <t xml:space="preserve"> N2O </t>
    </r>
    <r>
      <rPr>
        <sz val="12"/>
        <rFont val="黑体"/>
        <family val="3"/>
        <charset val="134"/>
      </rPr>
      <t>缺省排放因子</t>
    </r>
    <r>
      <rPr>
        <sz val="12"/>
        <rFont val="Times New Roman"/>
        <family val="1"/>
      </rPr>
      <t>3.9 kg/TJ,</t>
    </r>
    <r>
      <rPr>
        <sz val="12"/>
        <rFont val="黑体"/>
        <family val="3"/>
        <charset val="134"/>
      </rPr>
      <t>根据《</t>
    </r>
    <r>
      <rPr>
        <sz val="12"/>
        <rFont val="Times New Roman"/>
        <family val="1"/>
      </rPr>
      <t>GB/T 2589-2020</t>
    </r>
    <r>
      <rPr>
        <sz val="12"/>
        <rFont val="黑体"/>
        <family val="3"/>
        <charset val="134"/>
      </rPr>
      <t>综合能耗计算通则》附录</t>
    </r>
    <r>
      <rPr>
        <sz val="12"/>
        <rFont val="Times New Roman"/>
        <family val="1"/>
      </rPr>
      <t xml:space="preserve"> A</t>
    </r>
    <r>
      <rPr>
        <sz val="12"/>
        <rFont val="黑体"/>
        <family val="3"/>
        <charset val="134"/>
      </rPr>
      <t>查得汽油热值</t>
    </r>
    <r>
      <rPr>
        <sz val="12"/>
        <rFont val="Times New Roman"/>
        <family val="1"/>
      </rPr>
      <t>43124 kJ/kg</t>
    </r>
    <r>
      <rPr>
        <sz val="12"/>
        <rFont val="黑体"/>
        <family val="3"/>
        <charset val="134"/>
      </rPr>
      <t>，经计算</t>
    </r>
    <r>
      <rPr>
        <sz val="12"/>
        <rFont val="Times New Roman"/>
        <family val="1"/>
      </rPr>
      <t xml:space="preserve"> N2O </t>
    </r>
    <r>
      <rPr>
        <sz val="12"/>
        <rFont val="黑体"/>
        <family val="3"/>
        <charset val="134"/>
      </rPr>
      <t>的排放因子为</t>
    </r>
    <r>
      <rPr>
        <sz val="12"/>
        <rFont val="Times New Roman"/>
        <family val="1"/>
      </rPr>
      <t>=3.9/1000000000*43124</t>
    </r>
  </si>
  <si>
    <r>
      <rPr>
        <sz val="12"/>
        <rFont val="黑体"/>
        <family val="3"/>
        <charset val="134"/>
      </rPr>
      <t>车用柴油</t>
    </r>
  </si>
  <si>
    <r>
      <rPr>
        <sz val="12"/>
        <rFont val="黑体"/>
        <family val="3"/>
        <charset val="134"/>
      </rPr>
      <t>引用《</t>
    </r>
    <r>
      <rPr>
        <sz val="12"/>
        <rFont val="Times New Roman"/>
        <family val="1"/>
      </rPr>
      <t>2006</t>
    </r>
    <r>
      <rPr>
        <sz val="12"/>
        <rFont val="黑体"/>
        <family val="3"/>
        <charset val="134"/>
      </rPr>
      <t>年</t>
    </r>
    <r>
      <rPr>
        <sz val="12"/>
        <rFont val="Times New Roman"/>
        <family val="1"/>
      </rPr>
      <t xml:space="preserve"> IPCC </t>
    </r>
    <r>
      <rPr>
        <sz val="12"/>
        <rFont val="黑体"/>
        <family val="3"/>
        <charset val="134"/>
      </rPr>
      <t>国家温室气体清单指南》第</t>
    </r>
    <r>
      <rPr>
        <sz val="12"/>
        <rFont val="Times New Roman"/>
        <family val="1"/>
      </rPr>
      <t>2</t>
    </r>
    <r>
      <rPr>
        <sz val="12"/>
        <rFont val="黑体"/>
        <family val="3"/>
        <charset val="134"/>
      </rPr>
      <t>章移动源燃烧表</t>
    </r>
    <r>
      <rPr>
        <sz val="12"/>
        <rFont val="Times New Roman"/>
        <family val="1"/>
      </rPr>
      <t>3.2.1</t>
    </r>
    <r>
      <rPr>
        <sz val="12"/>
        <rFont val="黑体"/>
        <family val="3"/>
        <charset val="134"/>
      </rPr>
      <t>第</t>
    </r>
    <r>
      <rPr>
        <sz val="12"/>
        <rFont val="Times New Roman"/>
        <family val="1"/>
      </rPr>
      <t>3.16</t>
    </r>
    <r>
      <rPr>
        <sz val="12"/>
        <rFont val="黑体"/>
        <family val="3"/>
        <charset val="134"/>
      </rPr>
      <t>页柴油</t>
    </r>
    <r>
      <rPr>
        <sz val="12"/>
        <rFont val="Times New Roman"/>
        <family val="1"/>
      </rPr>
      <t xml:space="preserve"> CO2</t>
    </r>
    <r>
      <rPr>
        <sz val="12"/>
        <rFont val="黑体"/>
        <family val="3"/>
        <charset val="134"/>
      </rPr>
      <t>缺省排放因子</t>
    </r>
    <r>
      <rPr>
        <sz val="12"/>
        <rFont val="Times New Roman"/>
        <family val="1"/>
      </rPr>
      <t xml:space="preserve"> 74100 kg/TJ,</t>
    </r>
    <r>
      <rPr>
        <sz val="12"/>
        <rFont val="黑体"/>
        <family val="3"/>
        <charset val="134"/>
      </rPr>
      <t>根据《</t>
    </r>
    <r>
      <rPr>
        <sz val="12"/>
        <rFont val="Times New Roman"/>
        <family val="1"/>
      </rPr>
      <t>GB/T 2589-2020</t>
    </r>
    <r>
      <rPr>
        <sz val="12"/>
        <rFont val="黑体"/>
        <family val="3"/>
        <charset val="134"/>
      </rPr>
      <t>综合能耗计算通则》附录</t>
    </r>
    <r>
      <rPr>
        <sz val="12"/>
        <rFont val="Times New Roman"/>
        <family val="1"/>
      </rPr>
      <t xml:space="preserve"> A</t>
    </r>
    <r>
      <rPr>
        <sz val="12"/>
        <rFont val="黑体"/>
        <family val="3"/>
        <charset val="134"/>
      </rPr>
      <t>查得柴油热值</t>
    </r>
    <r>
      <rPr>
        <sz val="12"/>
        <rFont val="Times New Roman"/>
        <family val="1"/>
      </rPr>
      <t>42705kJ/kg</t>
    </r>
    <r>
      <rPr>
        <sz val="12"/>
        <rFont val="黑体"/>
        <family val="3"/>
        <charset val="134"/>
      </rPr>
      <t>，经计算</t>
    </r>
    <r>
      <rPr>
        <sz val="12"/>
        <rFont val="Times New Roman"/>
        <family val="1"/>
      </rPr>
      <t xml:space="preserve"> CO2</t>
    </r>
    <r>
      <rPr>
        <sz val="12"/>
        <rFont val="黑体"/>
        <family val="3"/>
        <charset val="134"/>
      </rPr>
      <t>的排放因子为</t>
    </r>
    <r>
      <rPr>
        <sz val="12"/>
        <rFont val="Times New Roman"/>
        <family val="1"/>
      </rPr>
      <t>74100/1000000000*42705</t>
    </r>
  </si>
  <si>
    <r>
      <rPr>
        <sz val="12"/>
        <rFont val="黑体"/>
        <family val="3"/>
        <charset val="134"/>
      </rPr>
      <t>引用《</t>
    </r>
    <r>
      <rPr>
        <sz val="12"/>
        <rFont val="Times New Roman"/>
        <family val="1"/>
      </rPr>
      <t>2006</t>
    </r>
    <r>
      <rPr>
        <sz val="12"/>
        <rFont val="黑体"/>
        <family val="3"/>
        <charset val="134"/>
      </rPr>
      <t>年</t>
    </r>
    <r>
      <rPr>
        <sz val="12"/>
        <rFont val="Times New Roman"/>
        <family val="1"/>
      </rPr>
      <t xml:space="preserve"> IPCC </t>
    </r>
    <r>
      <rPr>
        <sz val="12"/>
        <rFont val="黑体"/>
        <family val="3"/>
        <charset val="134"/>
      </rPr>
      <t>国家温室气体清单指南》第</t>
    </r>
    <r>
      <rPr>
        <sz val="12"/>
        <rFont val="Times New Roman"/>
        <family val="1"/>
      </rPr>
      <t>2</t>
    </r>
    <r>
      <rPr>
        <sz val="12"/>
        <rFont val="黑体"/>
        <family val="3"/>
        <charset val="134"/>
      </rPr>
      <t>章移动源燃烧表</t>
    </r>
    <r>
      <rPr>
        <sz val="12"/>
        <rFont val="Times New Roman"/>
        <family val="1"/>
      </rPr>
      <t>3.2.2</t>
    </r>
    <r>
      <rPr>
        <sz val="12"/>
        <rFont val="黑体"/>
        <family val="3"/>
        <charset val="134"/>
      </rPr>
      <t>第</t>
    </r>
    <r>
      <rPr>
        <sz val="12"/>
        <rFont val="Times New Roman"/>
        <family val="1"/>
      </rPr>
      <t>3.20</t>
    </r>
    <r>
      <rPr>
        <sz val="12"/>
        <rFont val="黑体"/>
        <family val="3"/>
        <charset val="134"/>
      </rPr>
      <t>页柴油</t>
    </r>
    <r>
      <rPr>
        <sz val="12"/>
        <rFont val="Times New Roman"/>
        <family val="1"/>
      </rPr>
      <t xml:space="preserve"> CH4</t>
    </r>
    <r>
      <rPr>
        <sz val="12"/>
        <rFont val="黑体"/>
        <family val="3"/>
        <charset val="134"/>
      </rPr>
      <t>缺省排放因子</t>
    </r>
    <r>
      <rPr>
        <sz val="12"/>
        <rFont val="Times New Roman"/>
        <family val="1"/>
      </rPr>
      <t>3.9kg/TJ,</t>
    </r>
    <r>
      <rPr>
        <sz val="12"/>
        <rFont val="黑体"/>
        <family val="3"/>
        <charset val="134"/>
      </rPr>
      <t>根据《</t>
    </r>
    <r>
      <rPr>
        <sz val="12"/>
        <rFont val="Times New Roman"/>
        <family val="1"/>
      </rPr>
      <t xml:space="preserve">GB/T 2589-2020 </t>
    </r>
    <r>
      <rPr>
        <sz val="12"/>
        <rFont val="黑体"/>
        <family val="3"/>
        <charset val="134"/>
      </rPr>
      <t>综合能耗计算通则》附录</t>
    </r>
    <r>
      <rPr>
        <sz val="12"/>
        <rFont val="Times New Roman"/>
        <family val="1"/>
      </rPr>
      <t xml:space="preserve"> A</t>
    </r>
    <r>
      <rPr>
        <sz val="12"/>
        <rFont val="黑体"/>
        <family val="3"/>
        <charset val="134"/>
      </rPr>
      <t>查得柴油热值</t>
    </r>
    <r>
      <rPr>
        <sz val="12"/>
        <rFont val="Times New Roman"/>
        <family val="1"/>
      </rPr>
      <t>42652kJ/kg</t>
    </r>
    <r>
      <rPr>
        <sz val="12"/>
        <rFont val="黑体"/>
        <family val="3"/>
        <charset val="134"/>
      </rPr>
      <t>，经计算</t>
    </r>
    <r>
      <rPr>
        <sz val="12"/>
        <rFont val="Times New Roman"/>
        <family val="1"/>
      </rPr>
      <t xml:space="preserve"> CH4</t>
    </r>
    <r>
      <rPr>
        <sz val="12"/>
        <rFont val="黑体"/>
        <family val="3"/>
        <charset val="134"/>
      </rPr>
      <t>的排放因子为</t>
    </r>
    <r>
      <rPr>
        <sz val="12"/>
        <rFont val="Times New Roman"/>
        <family val="1"/>
      </rPr>
      <t>=3.9/1000000000*42705</t>
    </r>
  </si>
  <si>
    <r>
      <rPr>
        <sz val="12"/>
        <rFont val="黑体"/>
        <family val="3"/>
        <charset val="134"/>
      </rPr>
      <t>引用《</t>
    </r>
    <r>
      <rPr>
        <sz val="12"/>
        <rFont val="Times New Roman"/>
        <family val="1"/>
      </rPr>
      <t>2006</t>
    </r>
    <r>
      <rPr>
        <sz val="12"/>
        <rFont val="黑体"/>
        <family val="3"/>
        <charset val="134"/>
      </rPr>
      <t>年</t>
    </r>
    <r>
      <rPr>
        <sz val="12"/>
        <rFont val="Times New Roman"/>
        <family val="1"/>
      </rPr>
      <t xml:space="preserve"> IPCC </t>
    </r>
    <r>
      <rPr>
        <sz val="12"/>
        <rFont val="黑体"/>
        <family val="3"/>
        <charset val="134"/>
      </rPr>
      <t>国家温室气体清单指南》第</t>
    </r>
    <r>
      <rPr>
        <sz val="12"/>
        <rFont val="Times New Roman"/>
        <family val="1"/>
      </rPr>
      <t>2</t>
    </r>
    <r>
      <rPr>
        <sz val="12"/>
        <rFont val="黑体"/>
        <family val="3"/>
        <charset val="134"/>
      </rPr>
      <t>章移动源燃烧表</t>
    </r>
    <r>
      <rPr>
        <sz val="12"/>
        <rFont val="Times New Roman"/>
        <family val="1"/>
      </rPr>
      <t>3.2.2</t>
    </r>
    <r>
      <rPr>
        <sz val="12"/>
        <rFont val="黑体"/>
        <family val="3"/>
        <charset val="134"/>
      </rPr>
      <t>第</t>
    </r>
    <r>
      <rPr>
        <sz val="12"/>
        <rFont val="Times New Roman"/>
        <family val="1"/>
      </rPr>
      <t>3.20</t>
    </r>
    <r>
      <rPr>
        <sz val="12"/>
        <rFont val="黑体"/>
        <family val="3"/>
        <charset val="134"/>
      </rPr>
      <t>页柴油</t>
    </r>
    <r>
      <rPr>
        <sz val="12"/>
        <rFont val="Times New Roman"/>
        <family val="1"/>
      </rPr>
      <t xml:space="preserve"> N2O </t>
    </r>
    <r>
      <rPr>
        <sz val="12"/>
        <rFont val="黑体"/>
        <family val="3"/>
        <charset val="134"/>
      </rPr>
      <t>缺省排放因子</t>
    </r>
    <r>
      <rPr>
        <sz val="12"/>
        <rFont val="Times New Roman"/>
        <family val="1"/>
      </rPr>
      <t>3.9 kg/TJ,</t>
    </r>
    <r>
      <rPr>
        <sz val="12"/>
        <rFont val="黑体"/>
        <family val="3"/>
        <charset val="134"/>
      </rPr>
      <t>根据《</t>
    </r>
    <r>
      <rPr>
        <sz val="12"/>
        <rFont val="Times New Roman"/>
        <family val="1"/>
      </rPr>
      <t xml:space="preserve">GB/T 2589-2020 </t>
    </r>
    <r>
      <rPr>
        <sz val="12"/>
        <rFont val="黑体"/>
        <family val="3"/>
        <charset val="134"/>
      </rPr>
      <t>综合能耗计算通则》附录</t>
    </r>
    <r>
      <rPr>
        <sz val="12"/>
        <rFont val="Times New Roman"/>
        <family val="1"/>
      </rPr>
      <t xml:space="preserve"> A</t>
    </r>
    <r>
      <rPr>
        <sz val="12"/>
        <rFont val="黑体"/>
        <family val="3"/>
        <charset val="134"/>
      </rPr>
      <t>查得柴油热值</t>
    </r>
    <r>
      <rPr>
        <sz val="12"/>
        <rFont val="Times New Roman"/>
        <family val="1"/>
      </rPr>
      <t>42705 kJ/kg</t>
    </r>
    <r>
      <rPr>
        <sz val="12"/>
        <rFont val="黑体"/>
        <family val="3"/>
        <charset val="134"/>
      </rPr>
      <t>，经计算</t>
    </r>
    <r>
      <rPr>
        <sz val="12"/>
        <rFont val="Times New Roman"/>
        <family val="1"/>
      </rPr>
      <t xml:space="preserve"> N2O </t>
    </r>
    <r>
      <rPr>
        <sz val="12"/>
        <rFont val="黑体"/>
        <family val="3"/>
        <charset val="134"/>
      </rPr>
      <t>的排放因子为</t>
    </r>
    <r>
      <rPr>
        <sz val="12"/>
        <rFont val="Times New Roman"/>
        <family val="1"/>
      </rPr>
      <t>=3.9/1000000000*42705</t>
    </r>
  </si>
  <si>
    <r>
      <rPr>
        <sz val="12"/>
        <color indexed="8"/>
        <rFont val="黑体"/>
        <family val="3"/>
        <charset val="134"/>
      </rPr>
      <t>《</t>
    </r>
    <r>
      <rPr>
        <sz val="12"/>
        <color indexed="8"/>
        <rFont val="Times New Roman"/>
        <family val="1"/>
      </rPr>
      <t>2006</t>
    </r>
    <r>
      <rPr>
        <sz val="12"/>
        <color indexed="8"/>
        <rFont val="黑体"/>
        <family val="3"/>
        <charset val="134"/>
      </rPr>
      <t>年</t>
    </r>
    <r>
      <rPr>
        <sz val="12"/>
        <color indexed="8"/>
        <rFont val="Times New Roman"/>
        <family val="1"/>
      </rPr>
      <t>IPCC</t>
    </r>
    <r>
      <rPr>
        <sz val="12"/>
        <color indexed="8"/>
        <rFont val="黑体"/>
        <family val="3"/>
        <charset val="134"/>
      </rPr>
      <t>国家温室气体清单指南》</t>
    </r>
  </si>
  <si>
    <r>
      <rPr>
        <sz val="12"/>
        <color indexed="8"/>
        <rFont val="黑体"/>
        <family val="3"/>
        <charset val="134"/>
      </rPr>
      <t>《</t>
    </r>
    <r>
      <rPr>
        <sz val="12"/>
        <color indexed="8"/>
        <rFont val="Times New Roman"/>
        <family val="1"/>
      </rPr>
      <t>2006</t>
    </r>
    <r>
      <rPr>
        <sz val="12"/>
        <color indexed="8"/>
        <rFont val="黑体"/>
        <family val="3"/>
        <charset val="134"/>
      </rPr>
      <t>年</t>
    </r>
    <r>
      <rPr>
        <sz val="12"/>
        <color indexed="8"/>
        <rFont val="Times New Roman"/>
        <family val="1"/>
      </rPr>
      <t xml:space="preserve"> IPCC </t>
    </r>
    <r>
      <rPr>
        <sz val="12"/>
        <color indexed="8"/>
        <rFont val="黑体"/>
        <family val="3"/>
        <charset val="134"/>
      </rPr>
      <t>国家温室气体清单指南》第</t>
    </r>
    <r>
      <rPr>
        <sz val="12"/>
        <color indexed="8"/>
        <rFont val="Times New Roman"/>
        <family val="1"/>
      </rPr>
      <t>2</t>
    </r>
    <r>
      <rPr>
        <sz val="12"/>
        <color indexed="8"/>
        <rFont val="黑体"/>
        <family val="3"/>
        <charset val="134"/>
      </rPr>
      <t>章移动源燃烧表</t>
    </r>
    <r>
      <rPr>
        <sz val="12"/>
        <color indexed="8"/>
        <rFont val="Times New Roman"/>
        <family val="1"/>
      </rPr>
      <t>3.2.1</t>
    </r>
  </si>
  <si>
    <r>
      <rPr>
        <sz val="12"/>
        <rFont val="黑体"/>
        <family val="3"/>
        <charset val="134"/>
      </rPr>
      <t>化粪池</t>
    </r>
  </si>
  <si>
    <r>
      <rPr>
        <sz val="12"/>
        <rFont val="黑体"/>
        <family val="3"/>
        <charset val="134"/>
      </rPr>
      <t>温室气体项目</t>
    </r>
  </si>
  <si>
    <r>
      <rPr>
        <sz val="12"/>
        <rFont val="黑体"/>
        <family val="3"/>
        <charset val="134"/>
      </rPr>
      <t>资料来源</t>
    </r>
  </si>
  <si>
    <t>tCH4/kgBOD</t>
  </si>
  <si>
    <r>
      <rPr>
        <sz val="12"/>
        <rFont val="黑体"/>
        <family val="3"/>
        <charset val="134"/>
      </rPr>
      <t>引用《</t>
    </r>
    <r>
      <rPr>
        <sz val="12"/>
        <rFont val="Times New Roman"/>
        <family val="1"/>
      </rPr>
      <t>2006</t>
    </r>
    <r>
      <rPr>
        <sz val="12"/>
        <rFont val="黑体"/>
        <family val="3"/>
        <charset val="134"/>
      </rPr>
      <t>年</t>
    </r>
    <r>
      <rPr>
        <sz val="12"/>
        <rFont val="Times New Roman"/>
        <family val="1"/>
      </rPr>
      <t xml:space="preserve"> IPCC </t>
    </r>
    <r>
      <rPr>
        <sz val="12"/>
        <rFont val="黑体"/>
        <family val="3"/>
        <charset val="134"/>
      </rPr>
      <t>国家温室气体清单指南》第</t>
    </r>
    <r>
      <rPr>
        <sz val="12"/>
        <rFont val="Times New Roman"/>
        <family val="1"/>
      </rPr>
      <t>6</t>
    </r>
    <r>
      <rPr>
        <sz val="12"/>
        <rFont val="黑体"/>
        <family val="3"/>
        <charset val="134"/>
      </rPr>
      <t>章表</t>
    </r>
    <r>
      <rPr>
        <sz val="12"/>
        <rFont val="Times New Roman"/>
        <family val="1"/>
      </rPr>
      <t>6.2</t>
    </r>
    <r>
      <rPr>
        <sz val="12"/>
        <rFont val="黑体"/>
        <family val="3"/>
        <charset val="134"/>
      </rPr>
      <t>，生活废水的缺省值最大</t>
    </r>
    <r>
      <rPr>
        <sz val="12"/>
        <rFont val="Times New Roman"/>
        <family val="1"/>
      </rPr>
      <t>CH4</t>
    </r>
    <r>
      <rPr>
        <sz val="12"/>
        <rFont val="黑体"/>
        <family val="3"/>
        <charset val="134"/>
      </rPr>
      <t>生产能力为</t>
    </r>
    <r>
      <rPr>
        <sz val="12"/>
        <rFont val="Times New Roman"/>
        <family val="1"/>
      </rPr>
      <t>0.6 kgCH4/kg BOD</t>
    </r>
    <r>
      <rPr>
        <sz val="12"/>
        <rFont val="黑体"/>
        <family val="3"/>
        <charset val="134"/>
      </rPr>
      <t>；表</t>
    </r>
    <r>
      <rPr>
        <sz val="12"/>
        <rFont val="Times New Roman"/>
        <family val="1"/>
      </rPr>
      <t>6.3MFC</t>
    </r>
    <r>
      <rPr>
        <sz val="12"/>
        <rFont val="黑体"/>
        <family val="3"/>
        <charset val="134"/>
      </rPr>
      <t>值采用化粪系统</t>
    </r>
    <r>
      <rPr>
        <sz val="12"/>
        <rFont val="Times New Roman"/>
        <family val="1"/>
      </rPr>
      <t>0.5</t>
    </r>
    <r>
      <rPr>
        <sz val="12"/>
        <rFont val="黑体"/>
        <family val="3"/>
        <charset val="134"/>
      </rPr>
      <t>，经计算</t>
    </r>
    <r>
      <rPr>
        <sz val="12"/>
        <rFont val="Times New Roman"/>
        <family val="1"/>
      </rPr>
      <t>CH4</t>
    </r>
    <r>
      <rPr>
        <sz val="12"/>
        <rFont val="黑体"/>
        <family val="3"/>
        <charset val="134"/>
      </rPr>
      <t>的排放因子为</t>
    </r>
    <r>
      <rPr>
        <sz val="12"/>
        <rFont val="Times New Roman"/>
        <family val="1"/>
      </rPr>
      <t>=0.6*0.5/1000</t>
    </r>
  </si>
  <si>
    <t>制冷剂的组成说明</t>
  </si>
  <si>
    <t>HFC-32</t>
  </si>
  <si>
    <t>HFC-125</t>
  </si>
  <si>
    <t>HFC-134a</t>
  </si>
  <si>
    <t>R407C</t>
  </si>
  <si>
    <t>IPCC 2006第三卷第7章表7.8</t>
  </si>
  <si>
    <t>GWP</t>
  </si>
  <si>
    <t>IPCC 第六次评估报告</t>
  </si>
  <si>
    <t>R407c加权GWP</t>
  </si>
  <si>
    <t>R410a加权GWP</t>
  </si>
  <si>
    <r>
      <rPr>
        <sz val="12"/>
        <rFont val="Times New Roman"/>
        <family val="1"/>
      </rPr>
      <t>4-</t>
    </r>
    <r>
      <rPr>
        <sz val="12"/>
        <rFont val="宋体"/>
        <family val="3"/>
        <charset val="134"/>
      </rPr>
      <t>运输相关的排放系数</t>
    </r>
  </si>
  <si>
    <t>项目</t>
  </si>
  <si>
    <t>系数</t>
  </si>
  <si>
    <t>高铁</t>
  </si>
  <si>
    <r>
      <rPr>
        <sz val="12"/>
        <rFont val="Times New Roman"/>
        <family val="1"/>
      </rPr>
      <t>kgCO2e/</t>
    </r>
    <r>
      <rPr>
        <sz val="12"/>
        <rFont val="宋体"/>
        <family val="3"/>
        <charset val="134"/>
      </rPr>
      <t>人公里</t>
    </r>
  </si>
  <si>
    <t>中国产品全生命周期温室气体排放数据库，高铁下游排放参考</t>
  </si>
  <si>
    <t>中国产品全生命周期温室气体排放数据库，地铁下游排放参考</t>
  </si>
  <si>
    <t>汽油小客车</t>
  </si>
  <si>
    <t>中国产品全生命周期温室气体排放数据库，汽油小客车下游排放参考</t>
  </si>
  <si>
    <t>电动出租车/小客车</t>
  </si>
  <si>
    <t xml:space="preserve">中国产品全生命周期温室气体排放数据库，电动小客车/出租车下游排放参考。 </t>
  </si>
  <si>
    <r>
      <rPr>
        <sz val="12"/>
        <rFont val="宋体"/>
        <family val="3"/>
        <charset val="134"/>
      </rPr>
      <t>依据</t>
    </r>
    <r>
      <rPr>
        <sz val="12"/>
        <rFont val="Times New Roman"/>
        <family val="1"/>
      </rPr>
      <t>ICAO</t>
    </r>
    <r>
      <rPr>
        <sz val="12"/>
        <rFont val="宋体"/>
        <family val="3"/>
        <charset val="134"/>
      </rPr>
      <t>提供的计算工具计算，详见链接</t>
    </r>
  </si>
  <si>
    <t>https://www.icao.int/environmental-protection/CarbonOffset/Pages/default.aspx</t>
  </si>
  <si>
    <r>
      <rPr>
        <sz val="12"/>
        <rFont val="Times New Roman"/>
        <family val="1"/>
      </rPr>
      <t>5-</t>
    </r>
    <r>
      <rPr>
        <sz val="12"/>
        <rFont val="宋体"/>
        <family val="3"/>
        <charset val="134"/>
      </rPr>
      <t>组织使用产品导致的排放相关系数</t>
    </r>
  </si>
  <si>
    <r>
      <rPr>
        <sz val="12"/>
        <rFont val="Times New Roman"/>
        <family val="1"/>
      </rPr>
      <t>kgCO2e/</t>
    </r>
    <r>
      <rPr>
        <sz val="12"/>
        <rFont val="宋体"/>
        <family val="3"/>
        <charset val="134"/>
      </rPr>
      <t>立方</t>
    </r>
  </si>
  <si>
    <t>取数据库中 城市居民生活用水平均上游生产排放 用于盘查估算</t>
  </si>
  <si>
    <t>tCO2e/t</t>
  </si>
  <si>
    <t>企业原料例子为 PP、EPDM、滑石粉按不同比例的混合物，还包括其它类别。部分碳足迹信息来源于供应商；供应商未提供的，依据Gabi中碳足迹数据参考，基于物料比例计算平均碳足迹。</t>
  </si>
  <si>
    <r>
      <rPr>
        <sz val="20"/>
        <rFont val="宋体"/>
        <family val="3"/>
        <charset val="134"/>
      </rPr>
      <t>温室气体清单</t>
    </r>
  </si>
  <si>
    <r>
      <rPr>
        <b/>
        <sz val="16"/>
        <rFont val="宋体"/>
        <family val="3"/>
        <charset val="134"/>
      </rPr>
      <t>表</t>
    </r>
    <r>
      <rPr>
        <b/>
        <sz val="16"/>
        <rFont val="Times New Roman"/>
        <family val="1"/>
      </rPr>
      <t xml:space="preserve">6 </t>
    </r>
    <r>
      <rPr>
        <b/>
        <sz val="16"/>
        <rFont val="宋体"/>
        <family val="3"/>
        <charset val="134"/>
      </rPr>
      <t>温室气体排放计算</t>
    </r>
  </si>
  <si>
    <r>
      <rPr>
        <b/>
        <sz val="12"/>
        <rFont val="宋体"/>
        <family val="3"/>
        <charset val="134"/>
      </rPr>
      <t>附表</t>
    </r>
    <r>
      <rPr>
        <b/>
        <sz val="12"/>
        <rFont val="Times New Roman"/>
        <family val="1"/>
      </rPr>
      <t xml:space="preserve">1 </t>
    </r>
    <r>
      <rPr>
        <b/>
        <sz val="12"/>
        <rFont val="宋体"/>
        <family val="3"/>
        <charset val="134"/>
      </rPr>
      <t>排放量计算表（范围</t>
    </r>
    <r>
      <rPr>
        <b/>
        <sz val="12"/>
        <rFont val="Times New Roman"/>
        <family val="1"/>
      </rPr>
      <t>1</t>
    </r>
    <r>
      <rPr>
        <b/>
        <sz val="12"/>
        <rFont val="宋体"/>
        <family val="3"/>
        <charset val="134"/>
      </rPr>
      <t>）</t>
    </r>
  </si>
  <si>
    <r>
      <rPr>
        <sz val="12"/>
        <rFont val="宋体"/>
        <family val="3"/>
        <charset val="134"/>
      </rPr>
      <t>排放量</t>
    </r>
  </si>
  <si>
    <r>
      <rPr>
        <sz val="12"/>
        <rFont val="宋体"/>
        <family val="3"/>
        <charset val="134"/>
      </rPr>
      <t>总排放量</t>
    </r>
  </si>
  <si>
    <r>
      <rPr>
        <sz val="12"/>
        <rFont val="宋体"/>
        <family val="3"/>
        <charset val="134"/>
      </rPr>
      <t>范围</t>
    </r>
  </si>
  <si>
    <r>
      <rPr>
        <sz val="12"/>
        <rFont val="宋体"/>
        <family val="3"/>
        <charset val="134"/>
      </rPr>
      <t>类型</t>
    </r>
  </si>
  <si>
    <r>
      <rPr>
        <sz val="12"/>
        <rFont val="宋体"/>
        <family val="3"/>
        <charset val="134"/>
      </rPr>
      <t>编号</t>
    </r>
  </si>
  <si>
    <r>
      <rPr>
        <sz val="12"/>
        <rFont val="宋体"/>
        <family val="3"/>
        <charset val="134"/>
      </rPr>
      <t>设施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活动</t>
    </r>
  </si>
  <si>
    <r>
      <rPr>
        <sz val="12"/>
        <rFont val="宋体"/>
        <family val="3"/>
        <charset val="134"/>
      </rPr>
      <t>排放源</t>
    </r>
  </si>
  <si>
    <r>
      <rPr>
        <sz val="12"/>
        <rFont val="宋体"/>
        <family val="3"/>
        <charset val="134"/>
      </rPr>
      <t>活动水平数据</t>
    </r>
  </si>
  <si>
    <r>
      <rPr>
        <sz val="12"/>
        <rFont val="宋体"/>
        <family val="3"/>
        <charset val="134"/>
      </rPr>
      <t>单位</t>
    </r>
  </si>
  <si>
    <t>tCO2</t>
  </si>
  <si>
    <t>tCH4</t>
  </si>
  <si>
    <t>tN2O</t>
  </si>
  <si>
    <t>tCO2e</t>
  </si>
  <si>
    <r>
      <rPr>
        <sz val="12"/>
        <rFont val="宋体"/>
        <family val="3"/>
        <charset val="134"/>
      </rPr>
      <t>直接排放（范围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）</t>
    </r>
  </si>
  <si>
    <r>
      <rPr>
        <sz val="12"/>
        <rFont val="宋体"/>
        <family val="3"/>
        <charset val="134"/>
      </rPr>
      <t>固定源排放</t>
    </r>
  </si>
  <si>
    <r>
      <rPr>
        <sz val="12"/>
        <rFont val="宋体"/>
        <family val="3"/>
        <charset val="134"/>
      </rPr>
      <t>天然气燃烧设备</t>
    </r>
  </si>
  <si>
    <r>
      <rPr>
        <sz val="12"/>
        <rFont val="宋体"/>
        <family val="3"/>
        <charset val="134"/>
      </rPr>
      <t>天然气的燃烧</t>
    </r>
  </si>
  <si>
    <r>
      <rPr>
        <sz val="12"/>
        <rFont val="宋体"/>
        <family val="3"/>
        <charset val="134"/>
      </rPr>
      <t>万立方</t>
    </r>
  </si>
  <si>
    <r>
      <rPr>
        <sz val="12"/>
        <rFont val="宋体"/>
        <family val="3"/>
        <charset val="134"/>
      </rPr>
      <t>应急柴油发电机</t>
    </r>
  </si>
  <si>
    <r>
      <rPr>
        <sz val="12"/>
        <rFont val="宋体"/>
        <family val="3"/>
        <charset val="134"/>
      </rPr>
      <t>柴油的燃烧</t>
    </r>
  </si>
  <si>
    <r>
      <rPr>
        <sz val="12"/>
        <rFont val="宋体"/>
        <family val="3"/>
        <charset val="134"/>
      </rPr>
      <t>吨</t>
    </r>
  </si>
  <si>
    <r>
      <rPr>
        <sz val="12"/>
        <rFont val="Times New Roman"/>
        <family val="1"/>
      </rPr>
      <t>RTO</t>
    </r>
    <r>
      <rPr>
        <sz val="12"/>
        <rFont val="宋体"/>
        <family val="3"/>
        <charset val="134"/>
      </rPr>
      <t>焚烧炉</t>
    </r>
  </si>
  <si>
    <r>
      <rPr>
        <sz val="12"/>
        <rFont val="宋体"/>
        <family val="3"/>
        <charset val="134"/>
      </rPr>
      <t>非甲烷总烃排放燃烧</t>
    </r>
  </si>
  <si>
    <r>
      <rPr>
        <sz val="12"/>
        <rFont val="宋体"/>
        <family val="3"/>
        <charset val="134"/>
      </rPr>
      <t>移动源排放</t>
    </r>
  </si>
  <si>
    <r>
      <rPr>
        <sz val="12"/>
        <rFont val="宋体"/>
        <family val="3"/>
        <charset val="134"/>
      </rPr>
      <t>商务汽车</t>
    </r>
  </si>
  <si>
    <r>
      <rPr>
        <sz val="12"/>
        <rFont val="宋体"/>
        <family val="3"/>
        <charset val="134"/>
      </rPr>
      <t>汽油的燃烧</t>
    </r>
  </si>
  <si>
    <r>
      <rPr>
        <b/>
        <sz val="12"/>
        <color indexed="10"/>
        <rFont val="宋体"/>
        <family val="3"/>
        <charset val="134"/>
      </rPr>
      <t>合计</t>
    </r>
  </si>
  <si>
    <r>
      <rPr>
        <sz val="12"/>
        <rFont val="宋体"/>
        <family val="3"/>
        <charset val="134"/>
      </rPr>
      <t>逸散量</t>
    </r>
  </si>
  <si>
    <r>
      <rPr>
        <sz val="12"/>
        <rFont val="宋体"/>
        <family val="3"/>
        <charset val="134"/>
      </rPr>
      <t>温室气体类型</t>
    </r>
  </si>
  <si>
    <r>
      <rPr>
        <sz val="12"/>
        <rFont val="Times New Roman"/>
        <family val="1"/>
      </rPr>
      <t>GWP</t>
    </r>
    <r>
      <rPr>
        <sz val="12"/>
        <rFont val="宋体"/>
        <family val="3"/>
        <charset val="134"/>
      </rPr>
      <t>值</t>
    </r>
  </si>
  <si>
    <r>
      <rPr>
        <sz val="12"/>
        <rFont val="宋体"/>
        <family val="3"/>
        <charset val="134"/>
      </rPr>
      <t>逸散排放</t>
    </r>
  </si>
  <si>
    <r>
      <rPr>
        <sz val="12"/>
        <rFont val="宋体"/>
        <family val="3"/>
        <charset val="134"/>
      </rPr>
      <t>电气控制箱冷气机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冷冻水机组</t>
    </r>
  </si>
  <si>
    <r>
      <rPr>
        <sz val="12"/>
        <rFont val="Times New Roman"/>
        <family val="1"/>
      </rPr>
      <t>R134a</t>
    </r>
    <r>
      <rPr>
        <sz val="12"/>
        <rFont val="宋体"/>
        <family val="3"/>
        <charset val="134"/>
      </rPr>
      <t>的逸散</t>
    </r>
  </si>
  <si>
    <r>
      <rPr>
        <sz val="12"/>
        <rFont val="宋体"/>
        <family val="3"/>
        <charset val="134"/>
      </rPr>
      <t>模温机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冰水机</t>
    </r>
  </si>
  <si>
    <r>
      <rPr>
        <sz val="12"/>
        <rFont val="Times New Roman"/>
        <family val="1"/>
      </rPr>
      <t>R407c</t>
    </r>
    <r>
      <rPr>
        <sz val="12"/>
        <rFont val="宋体"/>
        <family val="3"/>
        <charset val="134"/>
      </rPr>
      <t>的逸散</t>
    </r>
  </si>
  <si>
    <r>
      <rPr>
        <sz val="12"/>
        <rFont val="宋体"/>
        <family val="3"/>
        <charset val="134"/>
      </rPr>
      <t>空压系统冷干机</t>
    </r>
  </si>
  <si>
    <r>
      <rPr>
        <sz val="12"/>
        <rFont val="Times New Roman"/>
        <family val="1"/>
      </rPr>
      <t>R23</t>
    </r>
    <r>
      <rPr>
        <sz val="12"/>
        <rFont val="宋体"/>
        <family val="3"/>
        <charset val="134"/>
      </rPr>
      <t>的逸散</t>
    </r>
  </si>
  <si>
    <r>
      <rPr>
        <sz val="12"/>
        <rFont val="宋体"/>
        <family val="3"/>
        <charset val="134"/>
      </rPr>
      <t>分体空调系统</t>
    </r>
  </si>
  <si>
    <t>R410</t>
  </si>
  <si>
    <r>
      <rPr>
        <sz val="12"/>
        <rFont val="宋体"/>
        <family val="3"/>
        <charset val="134"/>
      </rPr>
      <t>化粪系统</t>
    </r>
  </si>
  <si>
    <r>
      <rPr>
        <sz val="12"/>
        <rFont val="Times New Roman"/>
        <family val="1"/>
      </rPr>
      <t>CH4</t>
    </r>
    <r>
      <rPr>
        <sz val="12"/>
        <rFont val="宋体"/>
        <family val="3"/>
        <charset val="134"/>
      </rPr>
      <t>的逸散</t>
    </r>
  </si>
  <si>
    <r>
      <rPr>
        <b/>
        <sz val="12"/>
        <rFont val="宋体"/>
        <family val="3"/>
        <charset val="134"/>
      </rPr>
      <t>合计</t>
    </r>
  </si>
  <si>
    <r>
      <rPr>
        <b/>
        <sz val="12"/>
        <rFont val="宋体"/>
        <family val="3"/>
        <charset val="134"/>
      </rPr>
      <t>附表</t>
    </r>
    <r>
      <rPr>
        <b/>
        <sz val="12"/>
        <rFont val="Times New Roman"/>
        <family val="1"/>
      </rPr>
      <t xml:space="preserve">2   </t>
    </r>
    <r>
      <rPr>
        <b/>
        <sz val="12"/>
        <rFont val="宋体"/>
        <family val="3"/>
        <charset val="134"/>
      </rPr>
      <t>排放量计算表（范围</t>
    </r>
    <r>
      <rPr>
        <b/>
        <sz val="12"/>
        <rFont val="Times New Roman"/>
        <family val="1"/>
      </rPr>
      <t>2</t>
    </r>
    <r>
      <rPr>
        <b/>
        <sz val="12"/>
        <rFont val="宋体"/>
        <family val="3"/>
        <charset val="134"/>
      </rPr>
      <t>）</t>
    </r>
  </si>
  <si>
    <r>
      <rPr>
        <sz val="12"/>
        <rFont val="宋体"/>
        <family val="3"/>
        <charset val="134"/>
      </rPr>
      <t>购入能源间接排放（范围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）</t>
    </r>
  </si>
  <si>
    <r>
      <rPr>
        <sz val="12"/>
        <rFont val="宋体"/>
        <family val="3"/>
        <charset val="134"/>
      </rPr>
      <t>能源间接排放</t>
    </r>
  </si>
  <si>
    <r>
      <rPr>
        <sz val="12"/>
        <rFont val="宋体"/>
        <family val="3"/>
        <charset val="134"/>
      </rPr>
      <t>电力消耗</t>
    </r>
  </si>
  <si>
    <r>
      <rPr>
        <sz val="12"/>
        <rFont val="宋体"/>
        <family val="3"/>
        <charset val="134"/>
      </rPr>
      <t>工厂压缩空气设施</t>
    </r>
  </si>
  <si>
    <t>热力消耗</t>
  </si>
  <si>
    <r>
      <rPr>
        <b/>
        <sz val="12"/>
        <color rgb="FFFF0000"/>
        <rFont val="宋体"/>
        <family val="3"/>
        <charset val="134"/>
      </rPr>
      <t>合计</t>
    </r>
  </si>
  <si>
    <r>
      <rPr>
        <b/>
        <sz val="12"/>
        <rFont val="宋体"/>
        <family val="3"/>
        <charset val="134"/>
      </rPr>
      <t>附表</t>
    </r>
    <r>
      <rPr>
        <b/>
        <sz val="12"/>
        <rFont val="Times New Roman"/>
        <family val="1"/>
      </rPr>
      <t xml:space="preserve">3   </t>
    </r>
    <r>
      <rPr>
        <b/>
        <sz val="12"/>
        <rFont val="宋体"/>
        <family val="3"/>
        <charset val="134"/>
      </rPr>
      <t>排放量计算表（范围</t>
    </r>
    <r>
      <rPr>
        <b/>
        <sz val="12"/>
        <rFont val="Times New Roman"/>
        <family val="1"/>
      </rPr>
      <t>3</t>
    </r>
    <r>
      <rPr>
        <b/>
        <sz val="12"/>
        <rFont val="宋体"/>
        <family val="3"/>
        <charset val="134"/>
      </rPr>
      <t>）</t>
    </r>
  </si>
  <si>
    <r>
      <rPr>
        <sz val="12"/>
        <rFont val="宋体"/>
        <family val="3"/>
        <charset val="134"/>
      </rPr>
      <t>运输系统的间接排放（范围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</t>
    </r>
  </si>
  <si>
    <r>
      <rPr>
        <sz val="12"/>
        <rFont val="宋体"/>
        <family val="3"/>
        <charset val="134"/>
      </rPr>
      <t>上游运输</t>
    </r>
  </si>
  <si>
    <r>
      <rPr>
        <sz val="12"/>
        <rFont val="宋体"/>
        <family val="3"/>
        <charset val="134"/>
      </rPr>
      <t>货车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上游运输</t>
    </r>
  </si>
  <si>
    <r>
      <rPr>
        <sz val="12"/>
        <rFont val="宋体"/>
        <family val="3"/>
        <charset val="134"/>
      </rPr>
      <t>下游运输</t>
    </r>
  </si>
  <si>
    <r>
      <rPr>
        <sz val="12"/>
        <rFont val="宋体"/>
        <family val="3"/>
        <charset val="134"/>
      </rPr>
      <t>货车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下游运输</t>
    </r>
  </si>
  <si>
    <r>
      <rPr>
        <sz val="12"/>
        <rFont val="宋体"/>
        <family val="3"/>
        <charset val="134"/>
      </rPr>
      <t>柴油的消耗</t>
    </r>
  </si>
  <si>
    <r>
      <rPr>
        <sz val="12"/>
        <rFont val="宋体"/>
        <family val="3"/>
        <charset val="134"/>
      </rPr>
      <t>商务旅行</t>
    </r>
  </si>
  <si>
    <r>
      <rPr>
        <sz val="12"/>
        <rFont val="宋体"/>
        <family val="3"/>
        <charset val="134"/>
      </rPr>
      <t>飞机</t>
    </r>
  </si>
  <si>
    <r>
      <rPr>
        <sz val="12"/>
        <rFont val="宋体"/>
        <family val="3"/>
        <charset val="134"/>
      </rPr>
      <t>燃油的消耗</t>
    </r>
  </si>
  <si>
    <r>
      <rPr>
        <sz val="12"/>
        <rFont val="宋体"/>
        <family val="3"/>
        <charset val="134"/>
      </rPr>
      <t>铁路</t>
    </r>
  </si>
  <si>
    <r>
      <rPr>
        <sz val="12"/>
        <rFont val="宋体"/>
        <family val="3"/>
        <charset val="134"/>
      </rPr>
      <t>电力的消耗</t>
    </r>
  </si>
  <si>
    <r>
      <rPr>
        <sz val="12"/>
        <rFont val="宋体"/>
        <family val="3"/>
        <charset val="134"/>
      </rPr>
      <t>公里</t>
    </r>
  </si>
  <si>
    <r>
      <rPr>
        <sz val="12"/>
        <rFont val="宋体"/>
        <family val="3"/>
        <charset val="134"/>
      </rPr>
      <t>小客车</t>
    </r>
  </si>
  <si>
    <r>
      <rPr>
        <sz val="12"/>
        <rFont val="宋体"/>
        <family val="3"/>
        <charset val="134"/>
      </rPr>
      <t>通勤</t>
    </r>
  </si>
  <si>
    <r>
      <rPr>
        <sz val="12"/>
        <rFont val="宋体"/>
        <family val="3"/>
        <charset val="134"/>
      </rPr>
      <t>度</t>
    </r>
  </si>
  <si>
    <r>
      <rPr>
        <sz val="12"/>
        <rFont val="宋体"/>
        <family val="3"/>
        <charset val="134"/>
      </rPr>
      <t>组织使用产品导致的间接排放（范围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</t>
    </r>
  </si>
  <si>
    <r>
      <rPr>
        <sz val="12"/>
        <rFont val="宋体"/>
        <family val="3"/>
        <charset val="134"/>
      </rPr>
      <t>原料生产</t>
    </r>
  </si>
  <si>
    <r>
      <rPr>
        <sz val="12"/>
        <rFont val="宋体"/>
        <family val="3"/>
        <charset val="134"/>
      </rPr>
      <t>原料生产制造排放</t>
    </r>
  </si>
  <si>
    <r>
      <rPr>
        <sz val="12"/>
        <rFont val="宋体"/>
        <family val="3"/>
        <charset val="134"/>
      </rPr>
      <t>公斤</t>
    </r>
  </si>
  <si>
    <r>
      <rPr>
        <sz val="12"/>
        <rFont val="宋体"/>
        <family val="3"/>
        <charset val="134"/>
      </rPr>
      <t>食堂服务</t>
    </r>
  </si>
  <si>
    <r>
      <rPr>
        <sz val="12"/>
        <rFont val="宋体"/>
        <family val="3"/>
        <charset val="134"/>
      </rPr>
      <t>食堂用能</t>
    </r>
  </si>
  <si>
    <r>
      <rPr>
        <sz val="12"/>
        <rFont val="宋体"/>
        <family val="3"/>
        <charset val="134"/>
      </rPr>
      <t>食堂用电</t>
    </r>
  </si>
  <si>
    <r>
      <rPr>
        <sz val="12"/>
        <rFont val="宋体"/>
        <family val="3"/>
        <charset val="134"/>
      </rPr>
      <t>食堂用天然气</t>
    </r>
  </si>
  <si>
    <r>
      <rPr>
        <sz val="12"/>
        <rFont val="宋体"/>
        <family val="3"/>
        <charset val="134"/>
      </rPr>
      <t>食堂用水</t>
    </r>
  </si>
  <si>
    <r>
      <rPr>
        <sz val="12"/>
        <rFont val="宋体"/>
        <family val="3"/>
        <charset val="134"/>
      </rPr>
      <t>立方</t>
    </r>
  </si>
  <si>
    <r>
      <rPr>
        <sz val="12"/>
        <rFont val="宋体"/>
        <family val="3"/>
        <charset val="134"/>
      </rPr>
      <t>自来水</t>
    </r>
  </si>
  <si>
    <r>
      <rPr>
        <sz val="12"/>
        <rFont val="宋体"/>
        <family val="3"/>
        <charset val="134"/>
      </rPr>
      <t>水的生产</t>
    </r>
  </si>
  <si>
    <r>
      <rPr>
        <sz val="12"/>
        <rFont val="宋体"/>
        <family val="3"/>
        <charset val="134"/>
      </rPr>
      <t>其他间接排放（范围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</t>
    </r>
  </si>
  <si>
    <r>
      <rPr>
        <sz val="12"/>
        <rFont val="宋体"/>
        <family val="3"/>
        <charset val="134"/>
      </rPr>
      <t>废弃物的焚烧</t>
    </r>
  </si>
  <si>
    <r>
      <rPr>
        <sz val="12"/>
        <rFont val="宋体"/>
        <family val="3"/>
        <charset val="134"/>
      </rPr>
      <t>废弃物</t>
    </r>
  </si>
  <si>
    <r>
      <rPr>
        <sz val="20"/>
        <rFont val="Times New Roman"/>
        <family val="1"/>
      </rPr>
      <t xml:space="preserve">      </t>
    </r>
    <r>
      <rPr>
        <sz val="20"/>
        <rFont val="宋体"/>
        <family val="3"/>
        <charset val="134"/>
      </rPr>
      <t>温室气体清单</t>
    </r>
  </si>
  <si>
    <r>
      <rPr>
        <b/>
        <sz val="14"/>
        <rFont val="宋体"/>
        <family val="3"/>
        <charset val="134"/>
      </rPr>
      <t>表</t>
    </r>
    <r>
      <rPr>
        <b/>
        <sz val="14"/>
        <rFont val="Times New Roman"/>
        <family val="1"/>
      </rPr>
      <t xml:space="preserve">7  </t>
    </r>
    <r>
      <rPr>
        <b/>
        <sz val="14"/>
        <rFont val="宋体"/>
        <family val="3"/>
        <charset val="134"/>
      </rPr>
      <t>温室气体排放总表</t>
    </r>
  </si>
  <si>
    <r>
      <rPr>
        <sz val="12"/>
        <rFont val="宋体"/>
        <family val="3"/>
        <charset val="134"/>
      </rPr>
      <t>温室气体清单覆盖的时间段：</t>
    </r>
    <r>
      <rPr>
        <sz val="12"/>
        <rFont val="Times New Roman"/>
        <family val="1"/>
      </rPr>
      <t>2024</t>
    </r>
    <r>
      <rPr>
        <sz val="12"/>
        <rFont val="宋体"/>
        <family val="3"/>
        <charset val="134"/>
      </rPr>
      <t>年</t>
    </r>
  </si>
  <si>
    <r>
      <rPr>
        <sz val="12"/>
        <rFont val="宋体"/>
        <family val="3"/>
        <charset val="134"/>
      </rPr>
      <t>一、温室气体排放范围及排放量</t>
    </r>
  </si>
  <si>
    <r>
      <rPr>
        <sz val="12"/>
        <rFont val="宋体"/>
        <family val="3"/>
        <charset val="134"/>
      </rPr>
      <t>范围</t>
    </r>
    <r>
      <rPr>
        <sz val="12"/>
        <rFont val="Times New Roman"/>
        <family val="1"/>
      </rPr>
      <t>1</t>
    </r>
  </si>
  <si>
    <r>
      <rPr>
        <sz val="12"/>
        <rFont val="宋体"/>
        <family val="3"/>
        <charset val="134"/>
      </rPr>
      <t>范围</t>
    </r>
    <r>
      <rPr>
        <sz val="12"/>
        <rFont val="Times New Roman"/>
        <family val="1"/>
      </rPr>
      <t>2</t>
    </r>
  </si>
  <si>
    <r>
      <rPr>
        <sz val="12"/>
        <rFont val="宋体"/>
        <family val="3"/>
        <charset val="134"/>
      </rPr>
      <t>范围</t>
    </r>
    <r>
      <rPr>
        <sz val="12"/>
        <rFont val="Times New Roman"/>
        <family val="1"/>
      </rPr>
      <t>3</t>
    </r>
  </si>
  <si>
    <r>
      <rPr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</si>
  <si>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排放量</t>
    </r>
    <r>
      <rPr>
        <sz val="12"/>
        <rFont val="Times New Roman"/>
        <family val="1"/>
      </rPr>
      <t>(tCO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e)</t>
    </r>
  </si>
  <si>
    <r>
      <rPr>
        <sz val="12"/>
        <rFont val="宋体"/>
        <family val="3"/>
        <charset val="134"/>
      </rPr>
      <t>百分比</t>
    </r>
  </si>
  <si>
    <r>
      <rPr>
        <sz val="12"/>
        <rFont val="宋体"/>
        <family val="3"/>
        <charset val="134"/>
      </rPr>
      <t>二、温室气体排放种类及排放量</t>
    </r>
  </si>
  <si>
    <r>
      <rPr>
        <sz val="12"/>
        <rFont val="宋体"/>
        <family val="3"/>
        <charset val="134"/>
      </rPr>
      <t>种类</t>
    </r>
  </si>
  <si>
    <r>
      <rPr>
        <sz val="12"/>
        <rFont val="Times New Roman"/>
        <family val="1"/>
      </rPr>
      <t>CO</t>
    </r>
    <r>
      <rPr>
        <vertAlign val="subscript"/>
        <sz val="12"/>
        <rFont val="Times New Roman"/>
        <family val="1"/>
      </rPr>
      <t>2</t>
    </r>
  </si>
  <si>
    <r>
      <rPr>
        <sz val="12"/>
        <rFont val="Times New Roman"/>
        <family val="1"/>
      </rPr>
      <t>CH</t>
    </r>
    <r>
      <rPr>
        <vertAlign val="subscript"/>
        <sz val="12"/>
        <rFont val="Times New Roman"/>
        <family val="1"/>
      </rPr>
      <t>4</t>
    </r>
  </si>
  <si>
    <r>
      <rPr>
        <sz val="12"/>
        <rFont val="Times New Roman"/>
        <family val="1"/>
      </rPr>
      <t>N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</si>
  <si>
    <r>
      <rPr>
        <sz val="12"/>
        <rFont val="Times New Roman"/>
        <family val="1"/>
      </rPr>
      <t>SF</t>
    </r>
    <r>
      <rPr>
        <vertAlign val="subscript"/>
        <sz val="12"/>
        <rFont val="Times New Roman"/>
        <family val="1"/>
      </rPr>
      <t>6</t>
    </r>
  </si>
  <si>
    <t xml:space="preserve"> </t>
  </si>
  <si>
    <r>
      <rPr>
        <sz val="12"/>
        <rFont val="宋体"/>
        <family val="3"/>
        <charset val="134"/>
      </rPr>
      <t>三、每种温室气体的直接排放量</t>
    </r>
  </si>
  <si>
    <r>
      <rPr>
        <sz val="12"/>
        <rFont val="宋体"/>
        <family val="3"/>
        <charset val="134"/>
      </rPr>
      <t>四、每种温室气体的间接排放量</t>
    </r>
  </si>
  <si>
    <r>
      <rPr>
        <b/>
        <sz val="20"/>
        <rFont val="宋体"/>
        <family val="3"/>
        <charset val="134"/>
      </rPr>
      <t>温室气体清单</t>
    </r>
  </si>
  <si>
    <r>
      <rPr>
        <b/>
        <sz val="12"/>
        <rFont val="宋体"/>
        <family val="3"/>
        <charset val="134"/>
      </rPr>
      <t>表</t>
    </r>
    <r>
      <rPr>
        <b/>
        <sz val="12"/>
        <rFont val="Times New Roman"/>
        <family val="1"/>
      </rPr>
      <t xml:space="preserve">8  </t>
    </r>
    <r>
      <rPr>
        <b/>
        <sz val="12"/>
        <rFont val="宋体"/>
        <family val="3"/>
        <charset val="134"/>
      </rPr>
      <t>数据品质管理表</t>
    </r>
  </si>
  <si>
    <r>
      <rPr>
        <sz val="10"/>
        <rFont val="宋体"/>
        <family val="3"/>
        <charset val="134"/>
      </rPr>
      <t>编号</t>
    </r>
  </si>
  <si>
    <r>
      <rPr>
        <sz val="10"/>
        <rFont val="宋体"/>
        <family val="3"/>
        <charset val="134"/>
      </rPr>
      <t>基本资料</t>
    </r>
  </si>
  <si>
    <r>
      <rPr>
        <sz val="10"/>
        <rFont val="宋体"/>
        <family val="3"/>
        <charset val="134"/>
      </rPr>
      <t>设施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活动</t>
    </r>
  </si>
  <si>
    <r>
      <rPr>
        <sz val="10"/>
        <rFont val="宋体"/>
        <family val="3"/>
        <charset val="134"/>
      </rPr>
      <t>排放源</t>
    </r>
  </si>
  <si>
    <r>
      <rPr>
        <sz val="10"/>
        <rFont val="宋体"/>
        <family val="3"/>
        <charset val="134"/>
      </rPr>
      <t>排放来源
类别</t>
    </r>
  </si>
  <si>
    <r>
      <rPr>
        <sz val="10"/>
        <rFont val="Times New Roman"/>
        <family val="1"/>
      </rPr>
      <t>GHG</t>
    </r>
    <r>
      <rPr>
        <sz val="10"/>
        <rFont val="宋体"/>
        <family val="3"/>
        <charset val="134"/>
      </rPr>
      <t>种类</t>
    </r>
  </si>
  <si>
    <r>
      <rPr>
        <sz val="10"/>
        <rFont val="宋体"/>
        <family val="3"/>
        <charset val="134"/>
      </rPr>
      <t>活动水平
等级</t>
    </r>
  </si>
  <si>
    <r>
      <rPr>
        <sz val="10"/>
        <rFont val="宋体"/>
        <family val="3"/>
        <charset val="134"/>
      </rPr>
      <t>仪器校正
等级数</t>
    </r>
  </si>
  <si>
    <r>
      <rPr>
        <sz val="10"/>
        <rFont val="宋体"/>
        <family val="3"/>
        <charset val="134"/>
      </rPr>
      <t>排放因子等级</t>
    </r>
  </si>
  <si>
    <r>
      <rPr>
        <sz val="10"/>
        <rFont val="宋体"/>
        <family val="3"/>
        <charset val="134"/>
      </rPr>
      <t>平均积分</t>
    </r>
  </si>
  <si>
    <r>
      <rPr>
        <sz val="10"/>
        <rFont val="宋体"/>
        <family val="3"/>
        <charset val="134"/>
      </rPr>
      <t>年排放量</t>
    </r>
  </si>
  <si>
    <r>
      <rPr>
        <sz val="10"/>
        <rFont val="宋体"/>
        <family val="3"/>
        <charset val="134"/>
      </rPr>
      <t>加权平均积分</t>
    </r>
  </si>
  <si>
    <r>
      <rPr>
        <b/>
        <sz val="12"/>
        <rFont val="宋体"/>
        <family val="3"/>
        <charset val="134"/>
      </rPr>
      <t>加权平均积分等级</t>
    </r>
  </si>
  <si>
    <t>第三级</t>
  </si>
  <si>
    <r>
      <rPr>
        <sz val="10"/>
        <rFont val="宋体"/>
        <family val="3"/>
        <charset val="134"/>
      </rPr>
      <t>平均积分</t>
    </r>
    <r>
      <rPr>
        <sz val="10"/>
        <rFont val="Times New Roman"/>
        <family val="1"/>
      </rPr>
      <t>=(</t>
    </r>
    <r>
      <rPr>
        <sz val="10"/>
        <rFont val="宋体"/>
        <family val="3"/>
        <charset val="134"/>
      </rPr>
      <t>活动强度数据评分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排放系数数据评分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仪器校正状况</t>
    </r>
    <r>
      <rPr>
        <sz val="10"/>
        <rFont val="Times New Roman"/>
        <family val="1"/>
      </rPr>
      <t>)/3</t>
    </r>
  </si>
  <si>
    <r>
      <rPr>
        <sz val="10"/>
        <rFont val="宋体"/>
        <family val="3"/>
        <charset val="134"/>
      </rPr>
      <t>排放量占总排放量比例</t>
    </r>
    <r>
      <rPr>
        <sz val="10"/>
        <rFont val="Times New Roman"/>
        <family val="1"/>
      </rPr>
      <t>=</t>
    </r>
    <r>
      <rPr>
        <sz val="10"/>
        <rFont val="宋体"/>
        <family val="3"/>
        <charset val="134"/>
      </rPr>
      <t>排放源排放量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总排放量</t>
    </r>
  </si>
  <si>
    <r>
      <rPr>
        <sz val="10"/>
        <rFont val="宋体"/>
        <family val="3"/>
        <charset val="134"/>
      </rPr>
      <t>加权平均积分</t>
    </r>
    <r>
      <rPr>
        <sz val="10"/>
        <rFont val="Times New Roman"/>
        <family val="1"/>
      </rPr>
      <t>=</t>
    </r>
    <r>
      <rPr>
        <sz val="10"/>
        <rFont val="宋体"/>
        <family val="3"/>
        <charset val="134"/>
      </rPr>
      <t>平均积分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排放量占总排放量比例</t>
    </r>
  </si>
  <si>
    <r>
      <rPr>
        <sz val="10"/>
        <rFont val="宋体"/>
        <family val="3"/>
        <charset val="134"/>
      </rPr>
      <t>加权平均积分总计</t>
    </r>
    <r>
      <rPr>
        <sz val="10"/>
        <rFont val="Times New Roman"/>
        <family val="1"/>
      </rPr>
      <t>=Σ</t>
    </r>
    <r>
      <rPr>
        <sz val="10"/>
        <rFont val="宋体"/>
        <family val="3"/>
        <charset val="134"/>
      </rPr>
      <t>加权平均积分</t>
    </r>
  </si>
  <si>
    <r>
      <rPr>
        <sz val="10"/>
        <rFont val="宋体"/>
        <family val="3"/>
        <charset val="134"/>
      </rPr>
      <t>注释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：等级评分对照表</t>
    </r>
  </si>
  <si>
    <r>
      <rPr>
        <b/>
        <sz val="12"/>
        <rFont val="宋体"/>
        <family val="3"/>
        <charset val="134"/>
      </rPr>
      <t>注释：排放系数类别和等级说明表</t>
    </r>
  </si>
  <si>
    <r>
      <rPr>
        <sz val="10"/>
        <rFont val="宋体"/>
        <family val="3"/>
        <charset val="134"/>
      </rPr>
      <t>数据等级</t>
    </r>
  </si>
  <si>
    <r>
      <rPr>
        <sz val="10"/>
        <rFont val="宋体"/>
        <family val="3"/>
        <charset val="134"/>
      </rPr>
      <t>平均积分数值范围</t>
    </r>
  </si>
  <si>
    <r>
      <rPr>
        <sz val="12"/>
        <rFont val="宋体"/>
        <family val="3"/>
        <charset val="134"/>
      </rPr>
      <t>排放系数类别</t>
    </r>
  </si>
  <si>
    <r>
      <rPr>
        <sz val="12"/>
        <rFont val="宋体"/>
        <family val="3"/>
        <charset val="134"/>
      </rPr>
      <t>排放系数等级</t>
    </r>
  </si>
  <si>
    <r>
      <rPr>
        <sz val="10"/>
        <rFont val="細明體"/>
        <charset val="134"/>
      </rPr>
      <t>第一</t>
    </r>
    <r>
      <rPr>
        <sz val="10"/>
        <rFont val="宋体"/>
        <family val="3"/>
        <charset val="134"/>
      </rPr>
      <t>级</t>
    </r>
  </si>
  <si>
    <t>&gt;=5.0</t>
  </si>
  <si>
    <r>
      <rPr>
        <sz val="12"/>
        <rFont val="Times New Roman"/>
        <family val="1"/>
      </rPr>
      <t>1.</t>
    </r>
    <r>
      <rPr>
        <sz val="12"/>
        <rFont val="宋体"/>
        <family val="3"/>
        <charset val="134"/>
      </rPr>
      <t>量测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质能平衡系数</t>
    </r>
  </si>
  <si>
    <r>
      <rPr>
        <sz val="10"/>
        <rFont val="細明體"/>
        <charset val="134"/>
      </rPr>
      <t>第二</t>
    </r>
    <r>
      <rPr>
        <sz val="10"/>
        <rFont val="宋体"/>
        <family val="3"/>
        <charset val="134"/>
      </rPr>
      <t>级</t>
    </r>
  </si>
  <si>
    <t>&lt;5.0,&gt;=4.0</t>
  </si>
  <si>
    <r>
      <rPr>
        <sz val="12"/>
        <rFont val="Times New Roman"/>
        <family val="1"/>
      </rPr>
      <t>2.</t>
    </r>
    <r>
      <rPr>
        <sz val="12"/>
        <rFont val="宋体"/>
        <family val="3"/>
        <charset val="134"/>
      </rPr>
      <t>制程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设备经验系数</t>
    </r>
  </si>
  <si>
    <r>
      <rPr>
        <sz val="10"/>
        <rFont val="細明體"/>
        <charset val="134"/>
      </rPr>
      <t>第三</t>
    </r>
    <r>
      <rPr>
        <sz val="10"/>
        <rFont val="宋体"/>
        <family val="3"/>
        <charset val="134"/>
      </rPr>
      <t>级</t>
    </r>
  </si>
  <si>
    <t>&lt;4.0,&gt;=3.0</t>
  </si>
  <si>
    <r>
      <rPr>
        <sz val="12"/>
        <rFont val="Times New Roman"/>
        <family val="1"/>
      </rPr>
      <t>3.</t>
    </r>
    <r>
      <rPr>
        <sz val="12"/>
        <rFont val="宋体"/>
        <family val="3"/>
        <charset val="134"/>
      </rPr>
      <t>制造厂提供系数</t>
    </r>
  </si>
  <si>
    <r>
      <rPr>
        <sz val="10"/>
        <rFont val="細明體"/>
        <charset val="134"/>
      </rPr>
      <t>第四</t>
    </r>
    <r>
      <rPr>
        <sz val="10"/>
        <rFont val="宋体"/>
        <family val="3"/>
        <charset val="134"/>
      </rPr>
      <t>级</t>
    </r>
  </si>
  <si>
    <t>&lt;3.0,&gt;=2.0</t>
  </si>
  <si>
    <r>
      <rPr>
        <sz val="12"/>
        <rFont val="Times New Roman"/>
        <family val="1"/>
      </rPr>
      <t>4.</t>
    </r>
    <r>
      <rPr>
        <sz val="12"/>
        <rFont val="宋体"/>
        <family val="3"/>
        <charset val="134"/>
      </rPr>
      <t>区域排放系数</t>
    </r>
  </si>
  <si>
    <r>
      <rPr>
        <sz val="10"/>
        <rFont val="細明體"/>
        <charset val="134"/>
      </rPr>
      <t>第五</t>
    </r>
    <r>
      <rPr>
        <sz val="10"/>
        <rFont val="宋体"/>
        <family val="3"/>
        <charset val="134"/>
      </rPr>
      <t>级</t>
    </r>
  </si>
  <si>
    <t>&lt;2.0</t>
  </si>
  <si>
    <r>
      <rPr>
        <sz val="12"/>
        <rFont val="Times New Roman"/>
        <family val="1"/>
      </rPr>
      <t>5.</t>
    </r>
    <r>
      <rPr>
        <sz val="12"/>
        <rFont val="宋体"/>
        <family val="3"/>
        <charset val="134"/>
      </rPr>
      <t>国家排放系数</t>
    </r>
  </si>
  <si>
    <r>
      <rPr>
        <sz val="10"/>
        <rFont val="宋体"/>
        <family val="3"/>
        <charset val="134"/>
      </rPr>
      <t>将数据质量区分成五级，级数越小表示其数据质量越佳</t>
    </r>
  </si>
  <si>
    <r>
      <rPr>
        <sz val="12"/>
        <rFont val="Times New Roman"/>
        <family val="1"/>
      </rPr>
      <t>6.</t>
    </r>
    <r>
      <rPr>
        <sz val="12"/>
        <rFont val="宋体"/>
        <family val="3"/>
        <charset val="134"/>
      </rPr>
      <t>国际排放系数</t>
    </r>
  </si>
  <si>
    <t>1-企业制冷剂，部分设备有维修填充量统计，部分设备无。</t>
  </si>
  <si>
    <t>2-对有维修填充量统计的，以当年度的填充量作为逸散量考虑</t>
  </si>
  <si>
    <t>3-对无维护填充量统计的，以IPCC中给定的参考年度逸散率，初始填充量，使用年限进行估算</t>
  </si>
  <si>
    <t>制冷剂</t>
  </si>
  <si>
    <t>2024年逸散量（kg）</t>
  </si>
  <si>
    <t>设备名称</t>
  </si>
  <si>
    <t>制冷剂型号</t>
  </si>
  <si>
    <t>维修填充量</t>
  </si>
  <si>
    <t>kg</t>
  </si>
  <si>
    <t>R134</t>
  </si>
  <si>
    <t>表1：</t>
  </si>
  <si>
    <t>制冷设备统计表</t>
  </si>
  <si>
    <t>序号</t>
  </si>
  <si>
    <t>型号</t>
  </si>
  <si>
    <t>数量</t>
  </si>
  <si>
    <t>制冷剂充注量 （g）</t>
  </si>
  <si>
    <t>已使用年限</t>
  </si>
  <si>
    <t>2024年逸散量</t>
  </si>
  <si>
    <t>不纳入计算</t>
  </si>
  <si>
    <t>企业无实际统计，依据工厂投产时间，统一按照使用5年估算</t>
  </si>
  <si>
    <t>1-根据使用数量，更换或重新充装数量计算得到CO2逸散量</t>
  </si>
  <si>
    <t>2024年度二氧化碳灭火器使用及显存情况统计表</t>
  </si>
  <si>
    <t>名称</t>
  </si>
  <si>
    <t>规格型号</t>
  </si>
  <si>
    <t>使用数量</t>
  </si>
  <si>
    <t>到期更换/充装数量</t>
  </si>
  <si>
    <t>现有数量</t>
  </si>
  <si>
    <t>2024年消耗量</t>
  </si>
  <si>
    <t>每瓶CO2重量（kg）</t>
  </si>
  <si>
    <t>总消耗量（kg）</t>
  </si>
  <si>
    <t>手提式二氧化碳灭火器</t>
  </si>
  <si>
    <t>MT/3</t>
  </si>
  <si>
    <t>瓶</t>
  </si>
  <si>
    <t>合计</t>
  </si>
  <si>
    <t>说明：商务汽车在加油站加油，记录每次加油金额，通过平均油价推算得到柴油消耗量；</t>
  </si>
  <si>
    <t>数据来源：《公务用车加油记录》</t>
  </si>
  <si>
    <t>汽油密度：</t>
  </si>
  <si>
    <t>kg/L</t>
  </si>
  <si>
    <t>公务用车加油记录-92号汽油</t>
  </si>
  <si>
    <t>充值时间</t>
  </si>
  <si>
    <t>充值金额</t>
  </si>
  <si>
    <t>使用时间</t>
  </si>
  <si>
    <t>使用金额</t>
  </si>
  <si>
    <t>剩余金额</t>
  </si>
  <si>
    <t>使用人员</t>
  </si>
  <si>
    <t>平均油价</t>
  </si>
  <si>
    <t>油量 L</t>
  </si>
  <si>
    <t>逸散性排放源</t>
  </si>
  <si>
    <t>化粪池排放源</t>
  </si>
  <si>
    <t>排放系数考量参数</t>
  </si>
  <si>
    <t>生活废水最大甲烷产生能力(B0)</t>
  </si>
  <si>
    <r>
      <rPr>
        <b/>
        <sz val="10"/>
        <rFont val="細明體"/>
        <charset val="134"/>
      </rPr>
      <t>每人天</t>
    </r>
    <r>
      <rPr>
        <b/>
        <sz val="10"/>
        <rFont val="Times New Roman"/>
        <family val="1"/>
      </rPr>
      <t>BOD5</t>
    </r>
    <r>
      <rPr>
        <b/>
        <sz val="10"/>
        <rFont val="細明體"/>
        <charset val="134"/>
      </rPr>
      <t>缺省值</t>
    </r>
    <r>
      <rPr>
        <b/>
        <sz val="10"/>
        <rFont val="Times New Roman"/>
        <family val="1"/>
      </rPr>
      <t>(g/</t>
    </r>
    <r>
      <rPr>
        <b/>
        <sz val="10"/>
        <rFont val="細明體"/>
        <charset val="134"/>
      </rPr>
      <t>人</t>
    </r>
    <r>
      <rPr>
        <b/>
        <sz val="10"/>
        <rFont val="Times New Roman"/>
        <family val="1"/>
      </rPr>
      <t>/</t>
    </r>
    <r>
      <rPr>
        <b/>
        <sz val="10"/>
        <rFont val="細明體"/>
        <charset val="134"/>
      </rPr>
      <t>天)</t>
    </r>
  </si>
  <si>
    <t>MCF</t>
  </si>
  <si>
    <t>化粪池</t>
  </si>
  <si>
    <r>
      <rPr>
        <sz val="10"/>
        <rFont val="微軟正黑體"/>
        <family val="2"/>
      </rPr>
      <t>公斤</t>
    </r>
    <r>
      <rPr>
        <sz val="10"/>
        <rFont val="Times New Roman"/>
        <family val="1"/>
      </rPr>
      <t>CH4/</t>
    </r>
    <r>
      <rPr>
        <sz val="10"/>
        <rFont val="微軟正黑體"/>
        <family val="2"/>
      </rPr>
      <t>公斤</t>
    </r>
    <r>
      <rPr>
        <sz val="10"/>
        <rFont val="Times New Roman"/>
        <family val="1"/>
      </rPr>
      <t>-BOD</t>
    </r>
  </si>
  <si>
    <t>CH4排放系数=BOD排放因子*MCF</t>
  </si>
  <si>
    <t>资料来源</t>
  </si>
  <si>
    <r>
      <rPr>
        <sz val="10"/>
        <rFont val="Times New Roman"/>
        <family val="1"/>
      </rPr>
      <t xml:space="preserve">IPCC </t>
    </r>
    <r>
      <rPr>
        <sz val="10"/>
        <rFont val="細明體"/>
        <charset val="134"/>
      </rPr>
      <t>第六章</t>
    </r>
    <r>
      <rPr>
        <sz val="10"/>
        <rFont val="Times New Roman"/>
        <family val="1"/>
      </rPr>
      <t xml:space="preserve"> </t>
    </r>
    <r>
      <rPr>
        <sz val="10"/>
        <rFont val="細明體"/>
        <charset val="134"/>
      </rPr>
      <t>废水处理与排放</t>
    </r>
  </si>
  <si>
    <t>IPCC&lt;第六章 废水处理与排放&gt;</t>
  </si>
  <si>
    <t>6A.化粪池排放源</t>
  </si>
  <si>
    <t>年度总人天数</t>
  </si>
  <si>
    <t>BOD值(kgBOD/年)</t>
  </si>
  <si>
    <r>
      <rPr>
        <sz val="12"/>
        <color theme="1"/>
        <rFont val="微軟正黑體"/>
        <family val="2"/>
      </rPr>
      <t>CH</t>
    </r>
    <r>
      <rPr>
        <sz val="12"/>
        <color indexed="8"/>
        <rFont val="宋体"/>
        <family val="3"/>
        <charset val="134"/>
      </rPr>
      <t>4 （t）</t>
    </r>
  </si>
  <si>
    <t>小时</t>
  </si>
  <si>
    <t>厂区提供住宿的，请写明</t>
  </si>
  <si>
    <t>住宿人数总共多少</t>
  </si>
  <si>
    <t>说明： 天然气燃烧设备包括火焰处理、烘房、RTO炉</t>
  </si>
  <si>
    <t>总消耗</t>
  </si>
  <si>
    <t>燃气（账单）总量</t>
  </si>
  <si>
    <t>无</t>
  </si>
  <si>
    <t>天燃气（生产）</t>
  </si>
  <si>
    <t>供暖燃烧</t>
  </si>
  <si>
    <t>注：提供采购柴油的发票凭证</t>
  </si>
  <si>
    <t>柴油添加量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</si>
  <si>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</si>
  <si>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</si>
  <si>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</si>
  <si>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</si>
  <si>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</si>
  <si>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</si>
  <si>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</si>
  <si>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</si>
  <si>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</si>
  <si>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</si>
  <si>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</si>
  <si>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</si>
  <si>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重量合计(吨)</t>
  </si>
  <si>
    <t>单位（L）</t>
  </si>
  <si>
    <t>柴油密度</t>
  </si>
  <si>
    <t>说明： 丙烷燃烧设备包括火焰处理</t>
  </si>
  <si>
    <t>数据来源：</t>
  </si>
  <si>
    <t>2024年度消耗</t>
  </si>
  <si>
    <t>总消耗（kg）</t>
  </si>
  <si>
    <t>DD工厂</t>
  </si>
  <si>
    <t xml:space="preserve"> 丙烷总消耗</t>
  </si>
  <si>
    <t>1-企业用电来源两处：电网电及屋顶光伏用电。其中屋顶光伏用电为自发自用电，基本不上网，对电网的构成不影响，故可不纳入核算（其排放因子为0）</t>
  </si>
  <si>
    <t>2-数据来源：《2024年度综合分摊能耗》</t>
  </si>
  <si>
    <t>2024年度电能汇总表</t>
  </si>
  <si>
    <t>占比</t>
  </si>
  <si>
    <t>仪器等级</t>
  </si>
  <si>
    <t>total</t>
  </si>
  <si>
    <t>变电站</t>
  </si>
  <si>
    <r>
      <rPr>
        <sz val="11"/>
        <color theme="1"/>
        <rFont val="宋体"/>
        <family val="3"/>
        <charset val="134"/>
      </rPr>
      <t>主电</t>
    </r>
  </si>
  <si>
    <t>光伏发电</t>
  </si>
  <si>
    <t>加权</t>
  </si>
  <si>
    <r>
      <rPr>
        <sz val="11"/>
        <color theme="1"/>
        <rFont val="宋体"/>
        <family val="3"/>
        <charset val="134"/>
      </rPr>
      <t>电网电</t>
    </r>
    <r>
      <rPr>
        <sz val="11"/>
        <color theme="1"/>
        <rFont val="宋体"/>
        <family val="3"/>
        <charset val="134"/>
      </rPr>
      <t>汇总</t>
    </r>
  </si>
  <si>
    <t>1-企业运输只考虑企业方承担费用的部分。</t>
  </si>
  <si>
    <t>2-依据车的类型，百公里平均油耗，运输距离，计算得到其柴油消耗量</t>
  </si>
  <si>
    <t>总柴油消耗（L）</t>
  </si>
  <si>
    <t>重量（吨）</t>
  </si>
  <si>
    <t>车辆信息</t>
  </si>
  <si>
    <t>运输属性</t>
  </si>
  <si>
    <t>距离(KM)来回程</t>
  </si>
  <si>
    <t>运输类型</t>
  </si>
  <si>
    <t>运输车次</t>
  </si>
  <si>
    <t>油耗(升）</t>
  </si>
  <si>
    <t>代码</t>
  </si>
  <si>
    <t>描述</t>
  </si>
  <si>
    <t>承运商名称</t>
  </si>
  <si>
    <t>有效期开始</t>
  </si>
  <si>
    <t>有效期结束</t>
  </si>
  <si>
    <t>单价(元)</t>
  </si>
  <si>
    <t>每公里运费</t>
  </si>
  <si>
    <t>9.6米飞翼车</t>
  </si>
  <si>
    <t>新都物流（上海）有限公司</t>
  </si>
  <si>
    <t>排序结算</t>
  </si>
  <si>
    <t>计件</t>
  </si>
  <si>
    <t>上游-产品运输</t>
  </si>
  <si>
    <t>总部统一汇总</t>
  </si>
  <si>
    <t>对应单位</t>
  </si>
  <si>
    <t>预订日期</t>
  </si>
  <si>
    <t>起飞时间</t>
  </si>
  <si>
    <t>改签后起飞时间</t>
  </si>
  <si>
    <t>国际/国内</t>
  </si>
  <si>
    <t>航程</t>
  </si>
  <si>
    <t>航班</t>
  </si>
  <si>
    <t>舱等</t>
  </si>
  <si>
    <t>里程数</t>
  </si>
  <si>
    <t>最终航班号</t>
  </si>
  <si>
    <t>单程排放量（kgCO2）</t>
  </si>
  <si>
    <t>国内</t>
  </si>
  <si>
    <t>青岛-沈阳</t>
  </si>
  <si>
    <t>沈阳-青岛</t>
  </si>
  <si>
    <t>上海-青岛</t>
  </si>
  <si>
    <r>
      <rPr>
        <b/>
        <sz val="10"/>
        <color rgb="FFFF0000"/>
        <rFont val="宋体"/>
        <family val="3"/>
        <charset val="134"/>
      </rPr>
      <t>合计</t>
    </r>
  </si>
  <si>
    <t>1-铁路出行，依据出发地、目的地城市坐标，近似计算得到出行距离</t>
  </si>
  <si>
    <t>2-部分城市无坐标信息的，扩大至上一级城市替换，近似计算</t>
  </si>
  <si>
    <t>合计公里</t>
  </si>
  <si>
    <t>费用所属</t>
  </si>
  <si>
    <t>交通工具</t>
  </si>
  <si>
    <t>开始日期</t>
  </si>
  <si>
    <t>结束日期</t>
  </si>
  <si>
    <t>时间</t>
  </si>
  <si>
    <t>出发地</t>
  </si>
  <si>
    <t>目的地</t>
  </si>
  <si>
    <t>km</t>
  </si>
  <si>
    <t>1-公路出行，依据出发地、目的地城市坐标，近似计算得到出行距离</t>
  </si>
  <si>
    <t>3-分电车、汽油车统计</t>
  </si>
  <si>
    <t>4-无具体车型，在排放量估算时，采用中国碳足迹数据库中相关排放系数，活动数据为 公里</t>
  </si>
  <si>
    <t>汇总</t>
  </si>
  <si>
    <t>距离-公里</t>
  </si>
  <si>
    <t>电车</t>
  </si>
  <si>
    <t>汽油车</t>
  </si>
  <si>
    <t>启程返程</t>
  </si>
  <si>
    <t>车型</t>
  </si>
  <si>
    <t>1-企业发放调研问卷，收集全部员工的出行情况</t>
  </si>
  <si>
    <t>2-工作时间，统一按照312天计算</t>
  </si>
  <si>
    <t>3-具体原始数据，详见《调研统计分析表》</t>
  </si>
  <si>
    <t>4-公共交通，上海默认为地铁出行</t>
  </si>
  <si>
    <t>5-电瓶车，按每公里0.02kWh电估算</t>
  </si>
  <si>
    <t>通勤出行统计汇总</t>
  </si>
  <si>
    <t>交通方式</t>
  </si>
  <si>
    <t>总距离 km</t>
  </si>
  <si>
    <t>耗电-度</t>
  </si>
  <si>
    <t>燃油/混动汽车</t>
  </si>
  <si>
    <t>纯电汽车</t>
  </si>
  <si>
    <t>0.86kg/l</t>
  </si>
  <si>
    <t>说明</t>
  </si>
  <si>
    <t>1-分原料粒子，涂料油漆两类。</t>
  </si>
  <si>
    <t>2-企业原料粒子非纯物质，而是混合物</t>
  </si>
  <si>
    <t>2-数量来源于 企业物料清单，具体数据详见《原料统计表》</t>
  </si>
  <si>
    <t>汇总表</t>
  </si>
  <si>
    <t>汇总分析</t>
  </si>
  <si>
    <t>胶水1</t>
  </si>
  <si>
    <t>胶水2</t>
  </si>
  <si>
    <t>油漆涂料</t>
  </si>
  <si>
    <t>请按原料表2做汇总</t>
  </si>
  <si>
    <t>胶水+油漆涂料</t>
  </si>
  <si>
    <t>总的汇总</t>
  </si>
  <si>
    <t>原材料类型</t>
  </si>
  <si>
    <t>总计</t>
  </si>
  <si>
    <t>POM</t>
  </si>
  <si>
    <t>1-企业用水，以结算数据为依据</t>
  </si>
  <si>
    <t>2-数据来源：</t>
  </si>
  <si>
    <t>2024年用水量统计（立方）</t>
  </si>
  <si>
    <t>说明:</t>
  </si>
  <si>
    <t>1-企业的危险废弃物（工业废弃物），有的回收利用，有的外送专业机构，最终焚烧处置。本次盘查中，核算的是焚烧的废弃物</t>
  </si>
  <si>
    <t>2-此部分主要关注废弃物量焚烧本身的排放，不考虑焚烧相关</t>
  </si>
  <si>
    <t>3-数据来源：《危废统计表》</t>
  </si>
  <si>
    <t>年企业焚烧的危废统计</t>
  </si>
  <si>
    <t>危废类型</t>
  </si>
  <si>
    <t>废矿物油与含矿物油废物</t>
  </si>
  <si>
    <t>产生量(湿重）</t>
  </si>
  <si>
    <t>处置方式</t>
  </si>
  <si>
    <t>含水率</t>
  </si>
  <si>
    <t>干重</t>
  </si>
  <si>
    <t>活动水平数据监测计划</t>
  </si>
  <si>
    <t xml:space="preserve">排放来源
</t>
  </si>
  <si>
    <t>监测方法</t>
  </si>
  <si>
    <t>监测说明</t>
  </si>
  <si>
    <t>计量器具管理</t>
  </si>
  <si>
    <t>直接监测，燃气表</t>
  </si>
  <si>
    <t>万立方</t>
  </si>
  <si>
    <t>燃气表读数</t>
  </si>
  <si>
    <t>按要求检定，保留检定记录</t>
  </si>
  <si>
    <t>直接监测、地磅</t>
  </si>
  <si>
    <t>基于柴油领用量统计用量</t>
  </si>
  <si>
    <t>非甲烷总烃燃烧量</t>
  </si>
  <si>
    <t>计算</t>
  </si>
  <si>
    <t>基于RTO炉出口浓度（定期检测报告）、处理效率（默认），计算</t>
  </si>
  <si>
    <t>直接监测、加油记录</t>
  </si>
  <si>
    <t>每次加油量统计(L)，汽油密度0.74kg/L</t>
  </si>
  <si>
    <t>直接监测、补充量</t>
  </si>
  <si>
    <t>维修加充制冷剂量统计</t>
  </si>
  <si>
    <t>直接监测、消耗量</t>
  </si>
  <si>
    <t>消耗、重新填充的CO2灭火器数量统计</t>
  </si>
  <si>
    <t>企业工时数统计</t>
  </si>
  <si>
    <t>直接监测，电能表</t>
  </si>
  <si>
    <t>电能表读数</t>
  </si>
  <si>
    <t>基于距离、车型百公里油耗计算</t>
  </si>
  <si>
    <t>基于出差记录，结合依ICAO提供的计算工具计算每航班排放</t>
  </si>
  <si>
    <t>出差统计</t>
  </si>
  <si>
    <t>基于出差记录统计，计算每次出行距离</t>
  </si>
  <si>
    <t>调研统计</t>
  </si>
  <si>
    <t>基于调研统计，获得出行数据后汇总</t>
  </si>
  <si>
    <t>基于班车用油，乘车人数占比分配</t>
  </si>
  <si>
    <t>直接监测、计量秤</t>
  </si>
  <si>
    <t>计量秤读数</t>
  </si>
  <si>
    <t>涂料</t>
  </si>
  <si>
    <t>计量器具读数</t>
  </si>
  <si>
    <t>直接监测、燃气表</t>
  </si>
  <si>
    <t>直接监测、水表</t>
  </si>
  <si>
    <t>直接监测，水表</t>
  </si>
  <si>
    <t>上海求精汽车运输有限公司</t>
    <phoneticPr fontId="91" type="noConversion"/>
  </si>
  <si>
    <t>上海</t>
    <phoneticPr fontId="91" type="noConversion"/>
  </si>
  <si>
    <t>1-飞机依据ICAO提供的排放量计算工具，依据出行-目的地 方式查询得到</t>
    <phoneticPr fontId="91" type="noConversion"/>
  </si>
  <si>
    <t>2-商务出行来源：《商务飞行统计》</t>
    <phoneticPr fontId="91" type="noConversion"/>
  </si>
  <si>
    <t>上海-青岛</t>
    <phoneticPr fontId="91" type="noConversion"/>
  </si>
  <si>
    <t>青岛-上海</t>
    <phoneticPr fontId="91" type="noConversion"/>
  </si>
  <si>
    <t xml:space="preserve">空调 </t>
  </si>
  <si>
    <t xml:space="preserve">中央空调 </t>
  </si>
  <si>
    <t xml:space="preserve">立式空调 </t>
  </si>
  <si>
    <t>KFR-35G/WDAA3</t>
  </si>
  <si>
    <t>KFR-35GW/N8MJA3</t>
  </si>
  <si>
    <t>KFR-35GW/N8XHC3</t>
  </si>
  <si>
    <t>KFR-120QW/SDY-B(D3)</t>
  </si>
  <si>
    <t>KFR-72QW/DY-B(D3)</t>
  </si>
  <si>
    <t>KFR-72QW/BDN8Y-D(B3)</t>
  </si>
  <si>
    <t>KFR-120QW/SDN8Y-D(D3)</t>
  </si>
  <si>
    <t>RFD-120LW/BSDN8Y-PA401(B3)A</t>
  </si>
  <si>
    <t>RFD-72LW/BSDN8Y-PA401(B3)A</t>
  </si>
  <si>
    <t>RFD-72QW/BDN8Y-D(B3)</t>
  </si>
  <si>
    <t xml:space="preserve">制冷剂型号 </t>
  </si>
  <si>
    <t>2024年初始剩余量</t>
    <phoneticPr fontId="91" type="noConversion"/>
  </si>
  <si>
    <t>PS+PPE</t>
  </si>
  <si>
    <t>PP</t>
  </si>
  <si>
    <t>PA</t>
  </si>
  <si>
    <t>PMMA</t>
  </si>
  <si>
    <t>PC</t>
  </si>
  <si>
    <t>ABS+PC</t>
  </si>
  <si>
    <t>ABS</t>
  </si>
  <si>
    <t>TPE</t>
  </si>
  <si>
    <t>2024年原材料入库数（kg)</t>
  </si>
  <si>
    <t>覆盖时间段：2024年</t>
    <phoneticPr fontId="91" type="noConversion"/>
  </si>
  <si>
    <r>
      <rPr>
        <strike/>
        <sz val="10"/>
        <rFont val="宋体"/>
        <family val="3"/>
        <charset val="134"/>
      </rPr>
      <t>CO</t>
    </r>
    <r>
      <rPr>
        <strike/>
        <sz val="8"/>
        <rFont val="宋体"/>
        <family val="3"/>
        <charset val="134"/>
      </rPr>
      <t>2</t>
    </r>
    <r>
      <rPr>
        <strike/>
        <sz val="10"/>
        <rFont val="宋体"/>
        <family val="3"/>
        <charset val="134"/>
      </rPr>
      <t xml:space="preserve"> CH</t>
    </r>
    <r>
      <rPr>
        <strike/>
        <sz val="8"/>
        <rFont val="宋体"/>
        <family val="3"/>
        <charset val="134"/>
      </rPr>
      <t>4</t>
    </r>
    <r>
      <rPr>
        <strike/>
        <sz val="10"/>
        <rFont val="宋体"/>
        <family val="3"/>
        <charset val="134"/>
      </rPr>
      <t xml:space="preserve"> N</t>
    </r>
    <r>
      <rPr>
        <strike/>
        <sz val="8"/>
        <rFont val="宋体"/>
        <family val="3"/>
        <charset val="134"/>
      </rPr>
      <t>2</t>
    </r>
    <r>
      <rPr>
        <strike/>
        <sz val="10"/>
        <rFont val="宋体"/>
        <family val="3"/>
        <charset val="134"/>
      </rPr>
      <t>O</t>
    </r>
  </si>
  <si>
    <t>非甲烷总烃</t>
  </si>
  <si>
    <t>丙烷的使用</t>
  </si>
  <si>
    <t>丙烷全年采购记录</t>
  </si>
  <si>
    <t>充装记录</t>
  </si>
  <si>
    <r>
      <rPr>
        <strike/>
        <sz val="10"/>
        <color indexed="8"/>
        <rFont val="宋体"/>
        <family val="3"/>
        <charset val="134"/>
      </rPr>
      <t>CO</t>
    </r>
    <r>
      <rPr>
        <strike/>
        <sz val="8"/>
        <color indexed="8"/>
        <rFont val="宋体"/>
        <family val="3"/>
        <charset val="134"/>
      </rPr>
      <t>2</t>
    </r>
    <r>
      <rPr>
        <strike/>
        <sz val="10"/>
        <color indexed="8"/>
        <rFont val="宋体"/>
        <family val="3"/>
        <charset val="134"/>
      </rPr>
      <t xml:space="preserve"> CH</t>
    </r>
    <r>
      <rPr>
        <strike/>
        <sz val="8"/>
        <color indexed="8"/>
        <rFont val="宋体"/>
        <family val="3"/>
        <charset val="134"/>
      </rPr>
      <t>4</t>
    </r>
    <r>
      <rPr>
        <strike/>
        <sz val="10"/>
        <color indexed="8"/>
        <rFont val="宋体"/>
        <family val="3"/>
        <charset val="134"/>
      </rPr>
      <t xml:space="preserve"> N</t>
    </r>
    <r>
      <rPr>
        <strike/>
        <sz val="8"/>
        <color indexed="8"/>
        <rFont val="宋体"/>
        <family val="3"/>
        <charset val="134"/>
      </rPr>
      <t>2</t>
    </r>
    <r>
      <rPr>
        <strike/>
        <sz val="10"/>
        <color indexed="8"/>
        <rFont val="宋体"/>
        <family val="3"/>
        <charset val="134"/>
      </rPr>
      <t>O</t>
    </r>
  </si>
  <si>
    <t>总工时小时(平均人，不含业务外包）</t>
    <phoneticPr fontId="91" type="noConversion"/>
  </si>
  <si>
    <t>数据来源：《年度综合分摊能耗》</t>
    <phoneticPr fontId="91" type="noConversion"/>
  </si>
  <si>
    <t>年度天然气消耗</t>
    <phoneticPr fontId="91" type="noConversion"/>
  </si>
  <si>
    <t>说明：年应急柴油发电机 无消耗</t>
    <phoneticPr fontId="91" type="noConversion"/>
  </si>
  <si>
    <r>
      <t>3-数据来源《202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年运输线路碳排放数据》</t>
    </r>
    <phoneticPr fontId="91" type="noConversion"/>
  </si>
  <si>
    <r>
      <t>6-公司的班车，来源于《班车202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年用油统计》，其中依据乘车人数占比来分配柴油量。</t>
    </r>
    <phoneticPr fontId="91" type="noConversion"/>
  </si>
  <si>
    <t>耗汽油-kg</t>
    <phoneticPr fontId="91" type="noConversion"/>
  </si>
  <si>
    <t>美的挂机</t>
    <phoneticPr fontId="91" type="noConversion"/>
  </si>
  <si>
    <t>LG冰箱</t>
    <phoneticPr fontId="91" type="noConversion"/>
  </si>
  <si>
    <t>R600A</t>
    <phoneticPr fontId="91" type="noConversion"/>
  </si>
  <si>
    <r>
      <t xml:space="preserve">夏新冰箱 </t>
    </r>
    <r>
      <rPr>
        <sz val="12"/>
        <rFont val="宋体"/>
        <family val="3"/>
        <charset val="134"/>
      </rPr>
      <t>海尔冰柜</t>
    </r>
    <phoneticPr fontId="91" type="noConversion"/>
  </si>
  <si>
    <t>中央空调</t>
    <phoneticPr fontId="9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</si>
</sst>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0.0"/>
    <numFmt numFmtId="177" formatCode="0.00000000000000000_ "/>
    <numFmt numFmtId="178" formatCode="yyyy/m/d\ hh:mm:ss"/>
    <numFmt numFmtId="179" formatCode="0.00_);[Red]\(0.00\)"/>
    <numFmt numFmtId="180" formatCode="0.000"/>
    <numFmt numFmtId="181" formatCode="\¥#,##0.00;[Red]\¥\-#,##0.00"/>
    <numFmt numFmtId="182" formatCode="yyyy\-mm\-dd"/>
    <numFmt numFmtId="183" formatCode="0_);[Red]\(0\)"/>
    <numFmt numFmtId="184" formatCode="0.00000"/>
    <numFmt numFmtId="185" formatCode="0.0_);[Red]\(0.0\)"/>
    <numFmt numFmtId="186" formatCode="0.00_ "/>
    <numFmt numFmtId="187" formatCode="0.000000"/>
    <numFmt numFmtId="188" formatCode="0.0000000000_);[Red]\(0.0000000000\)"/>
    <numFmt numFmtId="189" formatCode="0.000000000_);[Red]\(0.000000000\)"/>
    <numFmt numFmtId="190" formatCode="0.0000000000"/>
  </numFmts>
  <fonts count="100">
    <font>
      <sz val="12"/>
      <name val="宋体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8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等线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Arial"/>
      <family val="2"/>
    </font>
    <font>
      <b/>
      <sz val="11"/>
      <color theme="5"/>
      <name val="宋体"/>
      <family val="3"/>
      <charset val="134"/>
      <scheme val="minor"/>
    </font>
    <font>
      <sz val="12"/>
      <color theme="0"/>
      <name val="宋体"/>
      <family val="3"/>
      <charset val="134"/>
    </font>
    <font>
      <u/>
      <sz val="10"/>
      <color indexed="12"/>
      <name val="微軟正黑體"/>
      <family val="2"/>
    </font>
    <font>
      <b/>
      <sz val="14"/>
      <color indexed="10"/>
      <name val="微軟正黑體"/>
      <family val="2"/>
    </font>
    <font>
      <b/>
      <sz val="14"/>
      <color indexed="10"/>
      <name val="標楷體"/>
      <charset val="134"/>
    </font>
    <font>
      <b/>
      <sz val="10"/>
      <name val="Times New Roman"/>
      <family val="1"/>
    </font>
    <font>
      <b/>
      <sz val="10"/>
      <name val="微軟正黑體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4"/>
      <color rgb="FFFF0000"/>
      <name val="微軟正黑體"/>
      <family val="2"/>
    </font>
    <font>
      <sz val="12"/>
      <color theme="1"/>
      <name val="微軟正黑體"/>
      <family val="2"/>
    </font>
    <font>
      <sz val="12"/>
      <color theme="1"/>
      <name val="宋体"/>
      <family val="3"/>
      <charset val="134"/>
    </font>
    <font>
      <sz val="18"/>
      <color rgb="FF000000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20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u/>
      <sz val="10"/>
      <color indexed="12"/>
      <name val="Times New Roman"/>
      <family val="1"/>
    </font>
    <font>
      <sz val="12"/>
      <name val="黑体"/>
      <family val="3"/>
      <charset val="134"/>
    </font>
    <font>
      <u/>
      <sz val="12"/>
      <name val="宋体"/>
      <family val="3"/>
      <charset val="134"/>
    </font>
    <font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trike/>
      <sz val="10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Times New Roman"/>
      <family val="1"/>
    </font>
    <font>
      <b/>
      <sz val="14"/>
      <name val="宋体"/>
      <family val="3"/>
      <charset val="134"/>
    </font>
    <font>
      <strike/>
      <sz val="8"/>
      <name val="宋体"/>
      <family val="3"/>
      <charset val="134"/>
    </font>
    <font>
      <sz val="8"/>
      <color theme="0"/>
      <name val="宋体"/>
      <family val="3"/>
      <charset val="134"/>
    </font>
    <font>
      <b/>
      <sz val="11"/>
      <name val="宋体"/>
      <family val="3"/>
      <charset val="134"/>
    </font>
    <font>
      <sz val="11"/>
      <name val="新細明體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u/>
      <sz val="12"/>
      <name val="新細明體"/>
      <charset val="134"/>
    </font>
    <font>
      <sz val="12"/>
      <color rgb="FFFF0000"/>
      <name val="宋体"/>
      <family val="3"/>
      <charset val="134"/>
      <scheme val="minor"/>
    </font>
    <font>
      <sz val="12"/>
      <color rgb="FF0000FF"/>
      <name val="宋体"/>
      <family val="3"/>
      <charset val="134"/>
      <scheme val="minor"/>
    </font>
    <font>
      <sz val="12"/>
      <color indexed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新細明體"/>
      <charset val="134"/>
    </font>
    <font>
      <sz val="12"/>
      <color indexed="8"/>
      <name val="黑体"/>
      <family val="3"/>
      <charset val="134"/>
    </font>
    <font>
      <sz val="12"/>
      <color indexed="8"/>
      <name val="Times New Roman"/>
      <family val="1"/>
    </font>
    <font>
      <sz val="10"/>
      <name val="細明體"/>
      <charset val="134"/>
    </font>
    <font>
      <b/>
      <sz val="10"/>
      <color rgb="FFFF0000"/>
      <name val="宋体"/>
      <family val="3"/>
      <charset val="134"/>
    </font>
    <font>
      <vertAlign val="subscript"/>
      <sz val="8"/>
      <name val="宋体"/>
      <family val="3"/>
      <charset val="134"/>
    </font>
    <font>
      <sz val="12"/>
      <color indexed="8"/>
      <name val="宋体"/>
      <family val="3"/>
      <charset val="134"/>
    </font>
    <font>
      <vertAlign val="subscript"/>
      <sz val="12"/>
      <name val="Times New Roman"/>
      <family val="1"/>
    </font>
    <font>
      <vertAlign val="subscript"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0"/>
      <name val="微軟正黑體"/>
      <family val="2"/>
    </font>
    <font>
      <b/>
      <sz val="12"/>
      <name val="黑体"/>
      <family val="3"/>
      <charset val="134"/>
    </font>
    <font>
      <b/>
      <sz val="10"/>
      <name val="細明體"/>
      <charset val="134"/>
    </font>
    <font>
      <b/>
      <sz val="16"/>
      <name val="宋体"/>
      <family val="3"/>
      <charset val="134"/>
    </font>
    <font>
      <b/>
      <sz val="20"/>
      <name val="宋体"/>
      <family val="3"/>
      <charset val="134"/>
    </font>
    <font>
      <sz val="12"/>
      <color indexed="10"/>
      <name val="黑体"/>
      <family val="3"/>
      <charset val="134"/>
    </font>
    <font>
      <sz val="12"/>
      <color indexed="10"/>
      <name val="Times New Roman"/>
      <family val="1"/>
    </font>
    <font>
      <sz val="8"/>
      <color indexed="8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9"/>
      <name val="MingLiU"/>
      <family val="3"/>
      <charset val="136"/>
    </font>
    <font>
      <sz val="12"/>
      <name val="宋体"/>
      <family val="3"/>
      <charset val="134"/>
    </font>
    <font>
      <b/>
      <sz val="9"/>
      <color indexed="81"/>
      <name val="宋体"/>
      <family val="3"/>
      <charset val="134"/>
    </font>
    <font>
      <strike/>
      <sz val="8"/>
      <color indexed="8"/>
      <name val="宋体"/>
      <family val="3"/>
      <charset val="134"/>
    </font>
    <font>
      <strike/>
      <sz val="12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3" tint="0.79995117038483843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0">
    <xf numFmtId="0" fontId="0" fillId="0" borderId="0"/>
    <xf numFmtId="9" fontId="96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96" fillId="0" borderId="0"/>
    <xf numFmtId="9" fontId="96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8" fillId="0" borderId="0">
      <alignment vertical="center"/>
    </xf>
    <xf numFmtId="0" fontId="96" fillId="0" borderId="0"/>
    <xf numFmtId="0" fontId="96" fillId="0" borderId="0">
      <alignment vertical="center"/>
    </xf>
    <xf numFmtId="0" fontId="8" fillId="0" borderId="0"/>
    <xf numFmtId="0" fontId="8" fillId="0" borderId="0"/>
    <xf numFmtId="0" fontId="7" fillId="0" borderId="0"/>
    <xf numFmtId="0" fontId="8" fillId="0" borderId="0"/>
    <xf numFmtId="0" fontId="55" fillId="0" borderId="0">
      <alignment vertical="center"/>
    </xf>
    <xf numFmtId="0" fontId="55" fillId="0" borderId="0" applyProtection="0">
      <alignment vertical="center"/>
    </xf>
    <xf numFmtId="0" fontId="96" fillId="0" borderId="0"/>
    <xf numFmtId="0" fontId="72" fillId="0" borderId="0">
      <alignment vertical="center"/>
    </xf>
    <xf numFmtId="0" fontId="72" fillId="0" borderId="0"/>
    <xf numFmtId="0" fontId="72" fillId="0" borderId="0"/>
    <xf numFmtId="0" fontId="96" fillId="0" borderId="0"/>
  </cellStyleXfs>
  <cellXfs count="73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0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/>
    <xf numFmtId="1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1" fillId="4" borderId="1" xfId="6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/>
    <xf numFmtId="0" fontId="0" fillId="5" borderId="1" xfId="0" applyFont="1" applyFill="1" applyBorder="1"/>
    <xf numFmtId="0" fontId="0" fillId="0" borderId="1" xfId="0" applyBorder="1"/>
    <xf numFmtId="0" fontId="0" fillId="3" borderId="1" xfId="0" applyFont="1" applyFill="1" applyBorder="1"/>
    <xf numFmtId="0" fontId="9" fillId="0" borderId="0" xfId="0" applyFont="1"/>
    <xf numFmtId="176" fontId="0" fillId="0" borderId="1" xfId="0" applyNumberFormat="1" applyBorder="1"/>
    <xf numFmtId="0" fontId="10" fillId="0" borderId="1" xfId="0" applyFont="1" applyBorder="1"/>
    <xf numFmtId="14" fontId="10" fillId="0" borderId="1" xfId="0" applyNumberFormat="1" applyFont="1" applyBorder="1"/>
    <xf numFmtId="58" fontId="0" fillId="0" borderId="1" xfId="0" applyNumberFormat="1" applyBorder="1"/>
    <xf numFmtId="14" fontId="0" fillId="0" borderId="1" xfId="0" applyNumberFormat="1" applyBorder="1"/>
    <xf numFmtId="20" fontId="0" fillId="0" borderId="1" xfId="0" applyNumberFormat="1" applyBorder="1"/>
    <xf numFmtId="0" fontId="10" fillId="0" borderId="1" xfId="0" applyFont="1" applyBorder="1" applyAlignment="1">
      <alignment horizontal="center"/>
    </xf>
    <xf numFmtId="176" fontId="0" fillId="0" borderId="0" xfId="0" applyNumberFormat="1" applyAlignment="1">
      <alignment horizontal="center"/>
    </xf>
    <xf numFmtId="0" fontId="10" fillId="0" borderId="1" xfId="0" applyFont="1" applyFill="1" applyBorder="1"/>
    <xf numFmtId="14" fontId="10" fillId="0" borderId="1" xfId="0" applyNumberFormat="1" applyFont="1" applyFill="1" applyBorder="1"/>
    <xf numFmtId="14" fontId="0" fillId="0" borderId="1" xfId="0" applyNumberFormat="1" applyFill="1" applyBorder="1"/>
    <xf numFmtId="20" fontId="0" fillId="0" borderId="1" xfId="0" applyNumberFormat="1" applyFill="1" applyBorder="1"/>
    <xf numFmtId="0" fontId="9" fillId="0" borderId="1" xfId="0" applyFont="1" applyBorder="1"/>
    <xf numFmtId="1" fontId="9" fillId="0" borderId="1" xfId="0" applyNumberFormat="1" applyFont="1" applyBorder="1"/>
    <xf numFmtId="0" fontId="10" fillId="0" borderId="0" xfId="0" applyFont="1"/>
    <xf numFmtId="176" fontId="0" fillId="3" borderId="0" xfId="0" applyNumberFormat="1" applyFill="1" applyAlignment="1">
      <alignment horizontal="center"/>
    </xf>
    <xf numFmtId="177" fontId="0" fillId="0" borderId="0" xfId="0" applyNumberFormat="1"/>
    <xf numFmtId="0" fontId="1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58" fontId="0" fillId="0" borderId="0" xfId="0" applyNumberFormat="1" applyFill="1"/>
    <xf numFmtId="49" fontId="12" fillId="0" borderId="3" xfId="0" applyNumberFormat="1" applyFont="1" applyFill="1" applyBorder="1" applyAlignment="1">
      <alignment horizontal="center" vertical="center"/>
    </xf>
    <xf numFmtId="179" fontId="13" fillId="0" borderId="0" xfId="0" applyNumberFormat="1" applyFont="1"/>
    <xf numFmtId="0" fontId="14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1" fontId="0" fillId="0" borderId="1" xfId="0" applyNumberFormat="1" applyBorder="1"/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96" fillId="0" borderId="0" xfId="7"/>
    <xf numFmtId="0" fontId="8" fillId="0" borderId="0" xfId="12" applyFill="1"/>
    <xf numFmtId="0" fontId="8" fillId="0" borderId="0" xfId="12"/>
    <xf numFmtId="0" fontId="96" fillId="0" borderId="0" xfId="7" applyFill="1"/>
    <xf numFmtId="0" fontId="96" fillId="0" borderId="1" xfId="7" applyFill="1" applyBorder="1"/>
    <xf numFmtId="0" fontId="10" fillId="0" borderId="1" xfId="7" applyFont="1" applyFill="1" applyBorder="1" applyAlignment="1">
      <alignment horizontal="center" vertical="center"/>
    </xf>
    <xf numFmtId="0" fontId="20" fillId="0" borderId="1" xfId="7" applyFont="1" applyFill="1" applyBorder="1" applyAlignment="1">
      <alignment horizontal="center" vertical="center"/>
    </xf>
    <xf numFmtId="1" fontId="21" fillId="0" borderId="1" xfId="7" applyNumberFormat="1" applyFont="1" applyFill="1" applyBorder="1" applyAlignment="1">
      <alignment horizontal="center"/>
    </xf>
    <xf numFmtId="0" fontId="0" fillId="0" borderId="3" xfId="0" applyFont="1" applyBorder="1"/>
    <xf numFmtId="0" fontId="1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2" fillId="0" borderId="0" xfId="2" applyFont="1" applyAlignment="1" applyProtection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6" borderId="10" xfId="0" applyFont="1" applyFill="1" applyBorder="1" applyAlignment="1">
      <alignment vertical="center"/>
    </xf>
    <xf numFmtId="0" fontId="25" fillId="6" borderId="11" xfId="0" applyFont="1" applyFill="1" applyBorder="1" applyAlignment="1">
      <alignment vertical="center"/>
    </xf>
    <xf numFmtId="0" fontId="25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6" borderId="1" xfId="0" applyFont="1" applyFill="1" applyBorder="1" applyAlignment="1">
      <alignment horizontal="center" vertical="center"/>
    </xf>
    <xf numFmtId="1" fontId="30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/>
    </xf>
    <xf numFmtId="180" fontId="30" fillId="7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8" borderId="0" xfId="0" applyNumberFormat="1" applyFill="1" applyAlignment="1">
      <alignment vertical="center"/>
    </xf>
    <xf numFmtId="0" fontId="30" fillId="0" borderId="0" xfId="0" applyFont="1" applyAlignment="1">
      <alignment vertical="center"/>
    </xf>
    <xf numFmtId="0" fontId="0" fillId="0" borderId="17" xfId="0" applyFill="1" applyBorder="1"/>
    <xf numFmtId="14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81" fontId="6" fillId="0" borderId="4" xfId="0" applyNumberFormat="1" applyFont="1" applyFill="1" applyBorder="1" applyAlignment="1">
      <alignment horizontal="center" vertical="center"/>
    </xf>
    <xf numFmtId="181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9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0" xfId="0" applyFont="1" applyFill="1" applyAlignment="1">
      <alignment wrapText="1"/>
    </xf>
    <xf numFmtId="10" fontId="0" fillId="0" borderId="1" xfId="0" applyNumberFormat="1" applyFill="1" applyBorder="1" applyAlignment="1">
      <alignment horizontal="center"/>
    </xf>
    <xf numFmtId="0" fontId="35" fillId="0" borderId="0" xfId="3" applyFont="1"/>
    <xf numFmtId="0" fontId="36" fillId="0" borderId="0" xfId="3" applyFont="1"/>
    <xf numFmtId="0" fontId="36" fillId="0" borderId="0" xfId="7" applyFont="1"/>
    <xf numFmtId="0" fontId="36" fillId="0" borderId="0" xfId="7" applyFont="1" applyAlignment="1">
      <alignment horizontal="right"/>
    </xf>
    <xf numFmtId="0" fontId="36" fillId="0" borderId="0" xfId="15" applyFont="1"/>
    <xf numFmtId="0" fontId="36" fillId="0" borderId="0" xfId="15" applyFont="1" applyAlignment="1">
      <alignment horizontal="right"/>
    </xf>
    <xf numFmtId="0" fontId="27" fillId="0" borderId="1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right" vertical="center" wrapText="1"/>
    </xf>
    <xf numFmtId="183" fontId="27" fillId="9" borderId="1" xfId="3" applyNumberFormat="1" applyFont="1" applyFill="1" applyBorder="1" applyAlignment="1">
      <alignment horizontal="center" vertical="center" wrapText="1"/>
    </xf>
    <xf numFmtId="0" fontId="27" fillId="9" borderId="1" xfId="3" applyFont="1" applyFill="1" applyBorder="1" applyAlignment="1">
      <alignment horizontal="center" vertical="center" wrapText="1"/>
    </xf>
    <xf numFmtId="183" fontId="27" fillId="9" borderId="1" xfId="3" applyNumberFormat="1" applyFont="1" applyFill="1" applyBorder="1" applyAlignment="1">
      <alignment horizontal="right" vertical="center" wrapText="1"/>
    </xf>
    <xf numFmtId="0" fontId="27" fillId="9" borderId="1" xfId="3" applyFont="1" applyFill="1" applyBorder="1" applyAlignment="1">
      <alignment horizontal="right" vertical="center" wrapText="1"/>
    </xf>
    <xf numFmtId="0" fontId="27" fillId="0" borderId="0" xfId="7" applyFont="1" applyAlignment="1">
      <alignment horizontal="center" vertical="center" wrapText="1"/>
    </xf>
    <xf numFmtId="2" fontId="27" fillId="9" borderId="1" xfId="3" applyNumberFormat="1" applyFont="1" applyFill="1" applyBorder="1" applyAlignment="1">
      <alignment horizontal="right" vertical="center" wrapText="1"/>
    </xf>
    <xf numFmtId="0" fontId="27" fillId="0" borderId="0" xfId="3" applyFont="1" applyAlignment="1">
      <alignment horizontal="center" vertical="center" wrapText="1"/>
    </xf>
    <xf numFmtId="0" fontId="40" fillId="0" borderId="0" xfId="7" applyFont="1" applyAlignment="1">
      <alignment horizontal="center" vertical="center" wrapText="1"/>
    </xf>
    <xf numFmtId="183" fontId="27" fillId="0" borderId="0" xfId="3" applyNumberFormat="1" applyFont="1" applyAlignment="1">
      <alignment horizontal="right" vertical="center" wrapText="1"/>
    </xf>
    <xf numFmtId="0" fontId="27" fillId="0" borderId="0" xfId="3" applyFont="1" applyAlignment="1">
      <alignment horizontal="right" vertical="center" wrapText="1"/>
    </xf>
    <xf numFmtId="180" fontId="38" fillId="0" borderId="1" xfId="7" applyNumberFormat="1" applyFont="1" applyBorder="1"/>
    <xf numFmtId="0" fontId="11" fillId="0" borderId="1" xfId="3" applyFont="1" applyBorder="1" applyAlignment="1">
      <alignment horizontal="center" vertical="center" wrapText="1"/>
    </xf>
    <xf numFmtId="0" fontId="38" fillId="0" borderId="0" xfId="15" applyFont="1" applyAlignment="1">
      <alignment horizontal="center" vertical="center"/>
    </xf>
    <xf numFmtId="0" fontId="38" fillId="0" borderId="0" xfId="15" applyFont="1" applyAlignment="1">
      <alignment horizontal="right" vertical="center"/>
    </xf>
    <xf numFmtId="0" fontId="27" fillId="0" borderId="0" xfId="15" applyFont="1" applyAlignment="1">
      <alignment horizontal="right"/>
    </xf>
    <xf numFmtId="0" fontId="27" fillId="0" borderId="0" xfId="15" applyFont="1"/>
    <xf numFmtId="0" fontId="35" fillId="0" borderId="0" xfId="15" applyFont="1"/>
    <xf numFmtId="0" fontId="36" fillId="0" borderId="1" xfId="7" applyFont="1" applyBorder="1"/>
    <xf numFmtId="0" fontId="27" fillId="0" borderId="1" xfId="7" applyFont="1" applyBorder="1"/>
    <xf numFmtId="179" fontId="36" fillId="0" borderId="1" xfId="7" applyNumberFormat="1" applyFont="1" applyBorder="1"/>
    <xf numFmtId="0" fontId="36" fillId="2" borderId="1" xfId="7" applyFont="1" applyFill="1" applyBorder="1"/>
    <xf numFmtId="184" fontId="36" fillId="0" borderId="1" xfId="7" applyNumberFormat="1" applyFont="1" applyBorder="1"/>
    <xf numFmtId="0" fontId="27" fillId="0" borderId="1" xfId="7" applyFont="1" applyBorder="1" applyAlignment="1">
      <alignment vertical="center"/>
    </xf>
    <xf numFmtId="2" fontId="36" fillId="2" borderId="1" xfId="7" applyNumberFormat="1" applyFont="1" applyFill="1" applyBorder="1"/>
    <xf numFmtId="179" fontId="36" fillId="0" borderId="1" xfId="7" applyNumberFormat="1" applyFont="1" applyBorder="1" applyAlignment="1">
      <alignment vertical="center"/>
    </xf>
    <xf numFmtId="2" fontId="36" fillId="2" borderId="1" xfId="7" applyNumberFormat="1" applyFont="1" applyFill="1" applyBorder="1" applyAlignment="1">
      <alignment vertical="center"/>
    </xf>
    <xf numFmtId="184" fontId="36" fillId="0" borderId="1" xfId="7" applyNumberFormat="1" applyFont="1" applyBorder="1" applyAlignment="1">
      <alignment vertical="center"/>
    </xf>
    <xf numFmtId="179" fontId="36" fillId="0" borderId="0" xfId="7" applyNumberFormat="1" applyFont="1"/>
    <xf numFmtId="1" fontId="36" fillId="0" borderId="0" xfId="7" applyNumberFormat="1" applyFont="1"/>
    <xf numFmtId="180" fontId="36" fillId="0" borderId="0" xfId="7" applyNumberFormat="1" applyFont="1"/>
    <xf numFmtId="0" fontId="38" fillId="0" borderId="1" xfId="3" applyFont="1" applyBorder="1" applyAlignment="1">
      <alignment horizontal="left" vertical="center"/>
    </xf>
    <xf numFmtId="0" fontId="38" fillId="0" borderId="1" xfId="3" applyFont="1" applyBorder="1" applyAlignment="1">
      <alignment horizontal="center" vertical="center"/>
    </xf>
    <xf numFmtId="0" fontId="36" fillId="0" borderId="1" xfId="3" applyFont="1" applyBorder="1" applyAlignment="1">
      <alignment horizontal="left" vertical="center"/>
    </xf>
    <xf numFmtId="0" fontId="27" fillId="0" borderId="0" xfId="15" applyFont="1" applyAlignment="1">
      <alignment horizontal="center" vertical="center" wrapText="1"/>
    </xf>
    <xf numFmtId="179" fontId="35" fillId="4" borderId="0" xfId="3" applyNumberFormat="1" applyFont="1" applyFill="1"/>
    <xf numFmtId="185" fontId="36" fillId="4" borderId="0" xfId="3" applyNumberFormat="1" applyFont="1" applyFill="1"/>
    <xf numFmtId="179" fontId="36" fillId="4" borderId="0" xfId="3" applyNumberFormat="1" applyFont="1" applyFill="1"/>
    <xf numFmtId="179" fontId="36" fillId="4" borderId="1" xfId="3" applyNumberFormat="1" applyFont="1" applyFill="1" applyBorder="1" applyAlignment="1">
      <alignment horizontal="center"/>
    </xf>
    <xf numFmtId="179" fontId="36" fillId="4" borderId="0" xfId="3" applyNumberFormat="1" applyFont="1" applyFill="1" applyAlignment="1">
      <alignment horizontal="center"/>
    </xf>
    <xf numFmtId="183" fontId="36" fillId="4" borderId="1" xfId="3" applyNumberFormat="1" applyFont="1" applyFill="1" applyBorder="1" applyAlignment="1">
      <alignment horizontal="center"/>
    </xf>
    <xf numFmtId="10" fontId="36" fillId="4" borderId="1" xfId="3" applyNumberFormat="1" applyFont="1" applyFill="1" applyBorder="1" applyAlignment="1">
      <alignment horizontal="center"/>
    </xf>
    <xf numFmtId="10" fontId="36" fillId="4" borderId="0" xfId="3" applyNumberFormat="1" applyFont="1" applyFill="1" applyAlignment="1">
      <alignment horizontal="center"/>
    </xf>
    <xf numFmtId="179" fontId="36" fillId="4" borderId="1" xfId="3" applyNumberFormat="1" applyFont="1" applyFill="1" applyBorder="1" applyAlignment="1">
      <alignment horizontal="center" vertical="center"/>
    </xf>
    <xf numFmtId="183" fontId="36" fillId="4" borderId="1" xfId="3" applyNumberFormat="1" applyFont="1" applyFill="1" applyBorder="1" applyAlignment="1">
      <alignment horizontal="center" vertical="center"/>
    </xf>
    <xf numFmtId="10" fontId="36" fillId="4" borderId="1" xfId="3" applyNumberFormat="1" applyFont="1" applyFill="1" applyBorder="1" applyAlignment="1">
      <alignment horizontal="center" vertical="center"/>
    </xf>
    <xf numFmtId="10" fontId="36" fillId="4" borderId="0" xfId="3" applyNumberFormat="1" applyFont="1" applyFill="1" applyAlignment="1">
      <alignment horizontal="center" vertical="center"/>
    </xf>
    <xf numFmtId="9" fontId="36" fillId="4" borderId="0" xfId="3" applyNumberFormat="1" applyFont="1" applyFill="1" applyAlignment="1">
      <alignment horizontal="center" vertical="center"/>
    </xf>
    <xf numFmtId="185" fontId="36" fillId="4" borderId="1" xfId="3" applyNumberFormat="1" applyFont="1" applyFill="1" applyBorder="1" applyAlignment="1">
      <alignment horizontal="center" vertical="center"/>
    </xf>
    <xf numFmtId="9" fontId="36" fillId="4" borderId="1" xfId="3" applyNumberFormat="1" applyFont="1" applyFill="1" applyBorder="1" applyAlignment="1">
      <alignment horizontal="center" vertical="center"/>
    </xf>
    <xf numFmtId="0" fontId="36" fillId="4" borderId="0" xfId="7" applyFont="1" applyFill="1" applyAlignment="1">
      <alignment vertical="center"/>
    </xf>
    <xf numFmtId="0" fontId="36" fillId="4" borderId="0" xfId="3" applyFont="1" applyFill="1" applyAlignment="1">
      <alignment horizontal="center" vertical="center"/>
    </xf>
    <xf numFmtId="0" fontId="36" fillId="4" borderId="0" xfId="3" applyFont="1" applyFill="1" applyAlignment="1">
      <alignment horizontal="center" vertical="center" wrapText="1"/>
    </xf>
    <xf numFmtId="0" fontId="35" fillId="4" borderId="0" xfId="3" applyFont="1" applyFill="1" applyAlignment="1">
      <alignment horizontal="center" vertical="center"/>
    </xf>
    <xf numFmtId="0" fontId="36" fillId="4" borderId="0" xfId="3" applyFont="1" applyFill="1" applyAlignment="1">
      <alignment horizontal="left" vertical="center"/>
    </xf>
    <xf numFmtId="0" fontId="38" fillId="4" borderId="0" xfId="3" applyFont="1" applyFill="1" applyAlignment="1">
      <alignment horizontal="center" vertical="center"/>
    </xf>
    <xf numFmtId="0" fontId="36" fillId="10" borderId="1" xfId="7" applyFont="1" applyFill="1" applyBorder="1" applyAlignment="1">
      <alignment vertical="center"/>
    </xf>
    <xf numFmtId="0" fontId="36" fillId="10" borderId="1" xfId="3" applyFont="1" applyFill="1" applyBorder="1" applyAlignment="1">
      <alignment vertical="center" wrapText="1"/>
    </xf>
    <xf numFmtId="0" fontId="36" fillId="10" borderId="1" xfId="3" applyFont="1" applyFill="1" applyBorder="1" applyAlignment="1">
      <alignment horizontal="center" vertical="center" wrapText="1"/>
    </xf>
    <xf numFmtId="0" fontId="36" fillId="10" borderId="1" xfId="7" applyFont="1" applyFill="1" applyBorder="1" applyAlignment="1">
      <alignment horizontal="center" vertical="center"/>
    </xf>
    <xf numFmtId="0" fontId="36" fillId="4" borderId="1" xfId="7" applyFont="1" applyFill="1" applyBorder="1" applyAlignment="1">
      <alignment horizontal="center" vertical="center" wrapText="1"/>
    </xf>
    <xf numFmtId="0" fontId="36" fillId="4" borderId="1" xfId="3" applyFont="1" applyFill="1" applyBorder="1" applyAlignment="1">
      <alignment horizontal="center" vertical="center" wrapText="1"/>
    </xf>
    <xf numFmtId="0" fontId="36" fillId="4" borderId="1" xfId="7" applyFont="1" applyFill="1" applyBorder="1" applyAlignment="1">
      <alignment horizontal="center" vertical="center"/>
    </xf>
    <xf numFmtId="176" fontId="36" fillId="4" borderId="1" xfId="7" applyNumberFormat="1" applyFont="1" applyFill="1" applyBorder="1" applyAlignment="1">
      <alignment horizontal="center" vertical="center"/>
    </xf>
    <xf numFmtId="0" fontId="36" fillId="0" borderId="1" xfId="7" applyFont="1" applyBorder="1" applyAlignment="1">
      <alignment horizontal="center" vertical="center" wrapText="1"/>
    </xf>
    <xf numFmtId="0" fontId="36" fillId="0" borderId="1" xfId="3" applyFont="1" applyBorder="1" applyAlignment="1">
      <alignment horizontal="center" vertical="center" wrapText="1"/>
    </xf>
    <xf numFmtId="2" fontId="36" fillId="4" borderId="1" xfId="7" applyNumberFormat="1" applyFont="1" applyFill="1" applyBorder="1" applyAlignment="1">
      <alignment horizontal="center" vertical="center"/>
    </xf>
    <xf numFmtId="180" fontId="43" fillId="4" borderId="1" xfId="7" applyNumberFormat="1" applyFont="1" applyFill="1" applyBorder="1" applyAlignment="1">
      <alignment horizontal="center" vertical="center"/>
    </xf>
    <xf numFmtId="0" fontId="36" fillId="4" borderId="0" xfId="7" applyFont="1" applyFill="1" applyAlignment="1">
      <alignment horizontal="center" vertical="center" wrapText="1"/>
    </xf>
    <xf numFmtId="180" fontId="43" fillId="4" borderId="0" xfId="7" applyNumberFormat="1" applyFont="1" applyFill="1" applyAlignment="1">
      <alignment horizontal="center" vertical="center"/>
    </xf>
    <xf numFmtId="0" fontId="36" fillId="4" borderId="0" xfId="7" applyFont="1" applyFill="1" applyAlignment="1">
      <alignment vertical="center" wrapText="1"/>
    </xf>
    <xf numFmtId="0" fontId="36" fillId="10" borderId="1" xfId="7" applyFont="1" applyFill="1" applyBorder="1" applyAlignment="1">
      <alignment vertical="center" wrapText="1"/>
    </xf>
    <xf numFmtId="0" fontId="36" fillId="10" borderId="1" xfId="7" applyFont="1" applyFill="1" applyBorder="1" applyAlignment="1">
      <alignment horizontal="center" vertical="center" wrapText="1"/>
    </xf>
    <xf numFmtId="0" fontId="36" fillId="4" borderId="1" xfId="7" applyFont="1" applyFill="1" applyBorder="1" applyAlignment="1">
      <alignment vertical="center" wrapText="1"/>
    </xf>
    <xf numFmtId="0" fontId="36" fillId="4" borderId="6" xfId="3" applyFont="1" applyFill="1" applyBorder="1" applyAlignment="1">
      <alignment horizontal="center" vertical="center" wrapText="1"/>
    </xf>
    <xf numFmtId="0" fontId="96" fillId="0" borderId="1" xfId="7" applyBorder="1" applyAlignment="1">
      <alignment horizontal="center" vertical="center"/>
    </xf>
    <xf numFmtId="0" fontId="38" fillId="4" borderId="0" xfId="3" applyFont="1" applyFill="1" applyAlignment="1">
      <alignment vertical="center"/>
    </xf>
    <xf numFmtId="1" fontId="36" fillId="4" borderId="1" xfId="3" applyNumberFormat="1" applyFont="1" applyFill="1" applyBorder="1" applyAlignment="1">
      <alignment horizontal="center" vertical="center" wrapText="1"/>
    </xf>
    <xf numFmtId="1" fontId="36" fillId="0" borderId="1" xfId="3" applyNumberFormat="1" applyFont="1" applyFill="1" applyBorder="1" applyAlignment="1">
      <alignment horizontal="center" vertical="center" wrapText="1"/>
    </xf>
    <xf numFmtId="2" fontId="36" fillId="0" borderId="1" xfId="3" applyNumberFormat="1" applyFont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/>
    </xf>
    <xf numFmtId="0" fontId="43" fillId="4" borderId="0" xfId="3" applyFont="1" applyFill="1" applyAlignment="1">
      <alignment horizontal="center" vertical="center" wrapText="1"/>
    </xf>
    <xf numFmtId="0" fontId="43" fillId="4" borderId="0" xfId="7" applyFont="1" applyFill="1" applyAlignment="1">
      <alignment vertical="center"/>
    </xf>
    <xf numFmtId="0" fontId="38" fillId="4" borderId="0" xfId="7" applyFont="1" applyFill="1" applyAlignment="1">
      <alignment horizontal="left" vertical="center"/>
    </xf>
    <xf numFmtId="0" fontId="36" fillId="10" borderId="6" xfId="7" applyFont="1" applyFill="1" applyBorder="1" applyAlignment="1">
      <alignment horizontal="center" vertical="center" wrapText="1"/>
    </xf>
    <xf numFmtId="0" fontId="44" fillId="10" borderId="1" xfId="3" applyFont="1" applyFill="1" applyBorder="1" applyAlignment="1">
      <alignment horizontal="center" vertical="center" wrapText="1"/>
    </xf>
    <xf numFmtId="180" fontId="36" fillId="4" borderId="1" xfId="3" applyNumberFormat="1" applyFont="1" applyFill="1" applyBorder="1" applyAlignment="1">
      <alignment horizontal="center" vertical="center" wrapText="1"/>
    </xf>
    <xf numFmtId="2" fontId="36" fillId="0" borderId="1" xfId="7" applyNumberFormat="1" applyFont="1" applyBorder="1" applyAlignment="1">
      <alignment horizontal="center" vertical="center"/>
    </xf>
    <xf numFmtId="186" fontId="36" fillId="4" borderId="1" xfId="7" applyNumberFormat="1" applyFont="1" applyFill="1" applyBorder="1" applyAlignment="1">
      <alignment horizontal="center" vertical="center"/>
    </xf>
    <xf numFmtId="0" fontId="27" fillId="4" borderId="0" xfId="3" applyFont="1" applyFill="1" applyAlignment="1">
      <alignment horizontal="center" vertical="center" wrapText="1"/>
    </xf>
    <xf numFmtId="0" fontId="36" fillId="4" borderId="0" xfId="3" applyFont="1" applyFill="1" applyAlignment="1">
      <alignment vertical="center" wrapText="1"/>
    </xf>
    <xf numFmtId="180" fontId="43" fillId="4" borderId="4" xfId="7" applyNumberFormat="1" applyFont="1" applyFill="1" applyBorder="1" applyAlignment="1">
      <alignment horizontal="center" vertical="center"/>
    </xf>
    <xf numFmtId="0" fontId="38" fillId="4" borderId="0" xfId="3" applyFont="1" applyFill="1" applyAlignment="1">
      <alignment vertical="center" wrapText="1"/>
    </xf>
    <xf numFmtId="0" fontId="36" fillId="0" borderId="1" xfId="7" applyFont="1" applyBorder="1" applyAlignment="1">
      <alignment horizontal="center" vertical="center"/>
    </xf>
    <xf numFmtId="0" fontId="96" fillId="0" borderId="1" xfId="3" applyBorder="1" applyAlignment="1">
      <alignment horizontal="center" vertical="center" wrapText="1"/>
    </xf>
    <xf numFmtId="184" fontId="36" fillId="4" borderId="1" xfId="7" applyNumberFormat="1" applyFont="1" applyFill="1" applyBorder="1" applyAlignment="1">
      <alignment horizontal="center" vertical="center"/>
    </xf>
    <xf numFmtId="187" fontId="36" fillId="0" borderId="1" xfId="7" applyNumberFormat="1" applyFont="1" applyBorder="1" applyAlignment="1">
      <alignment horizontal="center" vertical="center"/>
    </xf>
    <xf numFmtId="184" fontId="43" fillId="4" borderId="1" xfId="7" applyNumberFormat="1" applyFont="1" applyFill="1" applyBorder="1" applyAlignment="1">
      <alignment horizontal="center" vertical="center"/>
    </xf>
    <xf numFmtId="187" fontId="43" fillId="4" borderId="1" xfId="7" applyNumberFormat="1" applyFont="1" applyFill="1" applyBorder="1" applyAlignment="1">
      <alignment horizontal="center" vertical="center"/>
    </xf>
    <xf numFmtId="0" fontId="43" fillId="4" borderId="1" xfId="7" applyFont="1" applyFill="1" applyBorder="1" applyAlignment="1">
      <alignment horizontal="center" vertical="center"/>
    </xf>
    <xf numFmtId="184" fontId="43" fillId="4" borderId="0" xfId="7" applyNumberFormat="1" applyFont="1" applyFill="1" applyAlignment="1">
      <alignment horizontal="center" vertical="center"/>
    </xf>
    <xf numFmtId="187" fontId="43" fillId="4" borderId="0" xfId="7" applyNumberFormat="1" applyFont="1" applyFill="1" applyAlignment="1">
      <alignment horizontal="center" vertical="center"/>
    </xf>
    <xf numFmtId="0" fontId="36" fillId="4" borderId="0" xfId="7" applyFont="1" applyFill="1" applyAlignment="1">
      <alignment horizontal="center" vertical="center"/>
    </xf>
    <xf numFmtId="0" fontId="43" fillId="4" borderId="0" xfId="7" applyFont="1" applyFill="1" applyAlignment="1">
      <alignment horizontal="center" vertical="center"/>
    </xf>
    <xf numFmtId="0" fontId="36" fillId="4" borderId="0" xfId="7" applyFont="1" applyFill="1" applyAlignment="1">
      <alignment horizontal="right" vertical="center"/>
    </xf>
    <xf numFmtId="0" fontId="96" fillId="4" borderId="0" xfId="7" applyFill="1" applyAlignment="1">
      <alignment horizontal="center" vertical="center"/>
    </xf>
    <xf numFmtId="0" fontId="44" fillId="0" borderId="1" xfId="7" applyFont="1" applyBorder="1" applyAlignment="1">
      <alignment horizontal="center" vertical="center"/>
    </xf>
    <xf numFmtId="0" fontId="38" fillId="4" borderId="0" xfId="7" applyFont="1" applyFill="1" applyAlignment="1">
      <alignment vertical="center"/>
    </xf>
    <xf numFmtId="2" fontId="38" fillId="4" borderId="0" xfId="7" applyNumberFormat="1" applyFont="1" applyFill="1" applyAlignment="1">
      <alignment vertical="center"/>
    </xf>
    <xf numFmtId="180" fontId="36" fillId="4" borderId="1" xfId="7" applyNumberFormat="1" applyFont="1" applyFill="1" applyBorder="1" applyAlignment="1">
      <alignment horizontal="center" vertical="center"/>
    </xf>
    <xf numFmtId="186" fontId="43" fillId="4" borderId="1" xfId="7" applyNumberFormat="1" applyFont="1" applyFill="1" applyBorder="1" applyAlignment="1">
      <alignment horizontal="center" vertical="center"/>
    </xf>
    <xf numFmtId="187" fontId="36" fillId="4" borderId="1" xfId="7" applyNumberFormat="1" applyFont="1" applyFill="1" applyBorder="1" applyAlignment="1">
      <alignment horizontal="center" vertical="center"/>
    </xf>
    <xf numFmtId="1" fontId="36" fillId="4" borderId="0" xfId="3" applyNumberFormat="1" applyFont="1" applyFill="1" applyAlignment="1">
      <alignment horizontal="center" vertical="center" wrapText="1"/>
    </xf>
    <xf numFmtId="0" fontId="0" fillId="4" borderId="1" xfId="7" applyFont="1" applyFill="1" applyBorder="1" applyAlignment="1">
      <alignment horizontal="center" vertical="center"/>
    </xf>
    <xf numFmtId="0" fontId="44" fillId="0" borderId="0" xfId="7" applyFont="1" applyAlignment="1">
      <alignment vertical="center"/>
    </xf>
    <xf numFmtId="0" fontId="45" fillId="0" borderId="0" xfId="7" applyFont="1" applyAlignment="1">
      <alignment vertical="center"/>
    </xf>
    <xf numFmtId="0" fontId="46" fillId="0" borderId="0" xfId="2" applyFont="1" applyAlignment="1" applyProtection="1">
      <alignment vertical="center"/>
    </xf>
    <xf numFmtId="0" fontId="38" fillId="0" borderId="0" xfId="7" applyFont="1" applyFill="1" applyAlignment="1">
      <alignment vertical="center"/>
    </xf>
    <xf numFmtId="0" fontId="36" fillId="0" borderId="0" xfId="7" applyFont="1" applyFill="1" applyAlignment="1">
      <alignment vertical="center"/>
    </xf>
    <xf numFmtId="0" fontId="36" fillId="0" borderId="1" xfId="7" applyFont="1" applyFill="1" applyBorder="1" applyAlignment="1">
      <alignment horizontal="center" vertical="center"/>
    </xf>
    <xf numFmtId="0" fontId="36" fillId="0" borderId="1" xfId="7" applyFont="1" applyFill="1" applyBorder="1" applyAlignment="1">
      <alignment horizontal="center" vertical="center" wrapText="1"/>
    </xf>
    <xf numFmtId="0" fontId="45" fillId="0" borderId="1" xfId="7" applyFont="1" applyBorder="1" applyAlignment="1">
      <alignment horizontal="left" vertical="center"/>
    </xf>
    <xf numFmtId="0" fontId="36" fillId="0" borderId="1" xfId="7" applyFont="1" applyFill="1" applyBorder="1" applyAlignment="1">
      <alignment vertical="center"/>
    </xf>
    <xf numFmtId="0" fontId="36" fillId="0" borderId="1" xfId="7" applyFont="1" applyFill="1" applyBorder="1" applyAlignment="1">
      <alignment vertical="center" wrapText="1"/>
    </xf>
    <xf numFmtId="0" fontId="47" fillId="0" borderId="1" xfId="7" applyFont="1" applyFill="1" applyBorder="1" applyAlignment="1">
      <alignment horizontal="left" vertical="center" wrapText="1"/>
    </xf>
    <xf numFmtId="188" fontId="36" fillId="0" borderId="1" xfId="7" applyNumberFormat="1" applyFont="1" applyFill="1" applyBorder="1" applyAlignment="1">
      <alignment horizontal="center" vertical="center"/>
    </xf>
    <xf numFmtId="189" fontId="36" fillId="0" borderId="1" xfId="7" applyNumberFormat="1" applyFont="1" applyFill="1" applyBorder="1" applyAlignment="1">
      <alignment horizontal="center" vertical="center"/>
    </xf>
    <xf numFmtId="190" fontId="36" fillId="0" borderId="1" xfId="7" applyNumberFormat="1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 wrapText="1"/>
    </xf>
    <xf numFmtId="0" fontId="0" fillId="0" borderId="0" xfId="7" applyFont="1" applyFill="1" applyAlignment="1">
      <alignment vertical="center"/>
    </xf>
    <xf numFmtId="10" fontId="0" fillId="0" borderId="0" xfId="7" applyNumberFormat="1" applyFont="1" applyFill="1" applyAlignment="1">
      <alignment vertical="center"/>
    </xf>
    <xf numFmtId="0" fontId="36" fillId="0" borderId="0" xfId="7" applyFont="1" applyFill="1" applyAlignment="1">
      <alignment vertical="center" wrapText="1"/>
    </xf>
    <xf numFmtId="0" fontId="0" fillId="0" borderId="1" xfId="7" applyFont="1" applyFill="1" applyBorder="1" applyAlignment="1">
      <alignment vertical="center"/>
    </xf>
    <xf numFmtId="10" fontId="0" fillId="0" borderId="1" xfId="7" applyNumberFormat="1" applyFont="1" applyFill="1" applyBorder="1" applyAlignment="1">
      <alignment vertical="center"/>
    </xf>
    <xf numFmtId="0" fontId="0" fillId="0" borderId="1" xfId="7" applyFont="1" applyFill="1" applyBorder="1" applyAlignment="1">
      <alignment horizontal="center" vertical="center"/>
    </xf>
    <xf numFmtId="10" fontId="0" fillId="0" borderId="1" xfId="7" applyNumberFormat="1" applyFont="1" applyFill="1" applyBorder="1" applyAlignment="1">
      <alignment horizontal="center" vertical="center"/>
    </xf>
    <xf numFmtId="0" fontId="0" fillId="0" borderId="1" xfId="7" applyFont="1" applyFill="1" applyBorder="1" applyAlignment="1">
      <alignment horizontal="center" vertical="center" wrapText="1"/>
    </xf>
    <xf numFmtId="9" fontId="0" fillId="0" borderId="1" xfId="4" applyFont="1" applyFill="1" applyBorder="1" applyAlignment="1">
      <alignment horizontal="center" vertical="center"/>
    </xf>
    <xf numFmtId="0" fontId="0" fillId="0" borderId="0" xfId="7" applyFont="1" applyFill="1" applyAlignment="1">
      <alignment horizontal="center" vertical="center"/>
    </xf>
    <xf numFmtId="0" fontId="0" fillId="0" borderId="0" xfId="7" applyFont="1" applyFill="1" applyAlignment="1">
      <alignment horizontal="center" vertical="center" wrapText="1"/>
    </xf>
    <xf numFmtId="0" fontId="36" fillId="0" borderId="6" xfId="7" applyFont="1" applyFill="1" applyBorder="1" applyAlignment="1">
      <alignment vertical="center"/>
    </xf>
    <xf numFmtId="0" fontId="36" fillId="0" borderId="8" xfId="7" applyFont="1" applyFill="1" applyBorder="1" applyAlignment="1">
      <alignment vertical="center"/>
    </xf>
    <xf numFmtId="0" fontId="48" fillId="0" borderId="1" xfId="2" applyFont="1" applyFill="1" applyBorder="1" applyAlignment="1" applyProtection="1">
      <alignment vertical="center"/>
    </xf>
    <xf numFmtId="0" fontId="0" fillId="0" borderId="1" xfId="7" applyFont="1" applyFill="1" applyBorder="1" applyAlignment="1">
      <alignment vertical="center" wrapText="1"/>
    </xf>
    <xf numFmtId="183" fontId="0" fillId="0" borderId="0" xfId="0" applyNumberFormat="1" applyFill="1"/>
    <xf numFmtId="0" fontId="0" fillId="0" borderId="0" xfId="3" applyFont="1" applyAlignment="1">
      <alignment horizontal="center"/>
    </xf>
    <xf numFmtId="0" fontId="0" fillId="0" borderId="0" xfId="3" applyFont="1" applyAlignment="1">
      <alignment horizontal="center" wrapText="1"/>
    </xf>
    <xf numFmtId="0" fontId="0" fillId="0" borderId="0" xfId="3" applyFont="1" applyFill="1" applyAlignment="1">
      <alignment horizontal="center"/>
    </xf>
    <xf numFmtId="0" fontId="1" fillId="5" borderId="1" xfId="3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 wrapText="1"/>
    </xf>
    <xf numFmtId="1" fontId="1" fillId="5" borderId="1" xfId="3" applyNumberFormat="1" applyFont="1" applyFill="1" applyBorder="1" applyAlignment="1">
      <alignment horizontal="center" vertical="center" wrapText="1"/>
    </xf>
    <xf numFmtId="0" fontId="51" fillId="0" borderId="1" xfId="3" applyFont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1" fontId="51" fillId="0" borderId="1" xfId="3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center" vertical="center" wrapText="1"/>
    </xf>
    <xf numFmtId="1" fontId="51" fillId="5" borderId="4" xfId="3" applyNumberFormat="1" applyFont="1" applyFill="1" applyBorder="1" applyAlignment="1">
      <alignment horizontal="center" vertical="center" wrapText="1"/>
    </xf>
    <xf numFmtId="2" fontId="1" fillId="5" borderId="1" xfId="3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 wrapText="1"/>
    </xf>
    <xf numFmtId="0" fontId="0" fillId="0" borderId="0" xfId="3" applyFont="1" applyAlignment="1">
      <alignment vertical="center" wrapText="1"/>
    </xf>
    <xf numFmtId="0" fontId="0" fillId="0" borderId="0" xfId="3" applyFont="1" applyFill="1" applyAlignment="1">
      <alignment vertical="center" wrapText="1"/>
    </xf>
    <xf numFmtId="0" fontId="14" fillId="0" borderId="22" xfId="3" applyFont="1" applyBorder="1" applyAlignment="1">
      <alignment vertical="center"/>
    </xf>
    <xf numFmtId="0" fontId="14" fillId="0" borderId="22" xfId="3" applyFont="1" applyBorder="1" applyAlignment="1">
      <alignment vertical="center" wrapText="1"/>
    </xf>
    <xf numFmtId="0" fontId="0" fillId="0" borderId="22" xfId="3" applyFont="1" applyBorder="1" applyAlignment="1">
      <alignment vertical="center"/>
    </xf>
    <xf numFmtId="0" fontId="14" fillId="0" borderId="22" xfId="3" applyFont="1" applyFill="1" applyBorder="1" applyAlignment="1">
      <alignment vertical="center" wrapText="1"/>
    </xf>
    <xf numFmtId="183" fontId="0" fillId="0" borderId="0" xfId="3" applyNumberFormat="1" applyFont="1" applyFill="1" applyAlignment="1">
      <alignment horizontal="center"/>
    </xf>
    <xf numFmtId="183" fontId="1" fillId="0" borderId="1" xfId="3" applyNumberFormat="1" applyFont="1" applyFill="1" applyBorder="1" applyAlignment="1">
      <alignment horizontal="center" vertical="center" wrapText="1"/>
    </xf>
    <xf numFmtId="0" fontId="53" fillId="0" borderId="1" xfId="3" applyFont="1" applyFill="1" applyBorder="1" applyAlignment="1">
      <alignment horizontal="center" vertical="center" wrapText="1"/>
    </xf>
    <xf numFmtId="183" fontId="1" fillId="3" borderId="1" xfId="3" applyNumberFormat="1" applyFont="1" applyFill="1" applyBorder="1" applyAlignment="1">
      <alignment horizontal="center" vertical="center" wrapText="1"/>
    </xf>
    <xf numFmtId="183" fontId="51" fillId="3" borderId="1" xfId="3" applyNumberFormat="1" applyFont="1" applyFill="1" applyBorder="1" applyAlignment="1">
      <alignment horizontal="center" vertical="center" wrapText="1"/>
    </xf>
    <xf numFmtId="0" fontId="54" fillId="0" borderId="1" xfId="3" applyFont="1" applyBorder="1" applyAlignment="1">
      <alignment horizontal="center" vertical="center" wrapText="1"/>
    </xf>
    <xf numFmtId="183" fontId="1" fillId="0" borderId="0" xfId="3" applyNumberFormat="1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 wrapText="1"/>
    </xf>
    <xf numFmtId="183" fontId="0" fillId="0" borderId="0" xfId="3" applyNumberFormat="1" applyFont="1" applyFill="1" applyAlignment="1">
      <alignment vertical="center" wrapText="1"/>
    </xf>
    <xf numFmtId="0" fontId="55" fillId="0" borderId="0" xfId="6" applyFont="1" applyFill="1" applyAlignment="1">
      <alignment vertical="center" wrapText="1"/>
    </xf>
    <xf numFmtId="0" fontId="56" fillId="0" borderId="0" xfId="0" applyFont="1"/>
    <xf numFmtId="183" fontId="14" fillId="0" borderId="22" xfId="3" applyNumberFormat="1" applyFont="1" applyFill="1" applyBorder="1" applyAlignment="1">
      <alignment vertical="center" wrapText="1"/>
    </xf>
    <xf numFmtId="0" fontId="96" fillId="0" borderId="0" xfId="7" applyAlignment="1">
      <alignment horizontal="center"/>
    </xf>
    <xf numFmtId="0" fontId="0" fillId="0" borderId="0" xfId="3" applyFont="1" applyAlignment="1">
      <alignment wrapText="1"/>
    </xf>
    <xf numFmtId="0" fontId="96" fillId="0" borderId="0" xfId="7" applyAlignment="1">
      <alignment horizontal="left" wrapText="1"/>
    </xf>
    <xf numFmtId="0" fontId="1" fillId="0" borderId="0" xfId="7" applyFont="1" applyAlignment="1">
      <alignment wrapText="1"/>
    </xf>
    <xf numFmtId="0" fontId="3" fillId="0" borderId="6" xfId="3" applyFont="1" applyBorder="1" applyAlignment="1">
      <alignment horizontal="left" vertical="center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58" fillId="0" borderId="2" xfId="3" applyFont="1" applyBorder="1" applyAlignment="1">
      <alignment horizontal="center" vertical="center" wrapText="1"/>
    </xf>
    <xf numFmtId="0" fontId="58" fillId="0" borderId="1" xfId="3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3" fillId="4" borderId="1" xfId="7" applyFont="1" applyFill="1" applyBorder="1" applyAlignment="1">
      <alignment horizontal="center" vertical="center"/>
    </xf>
    <xf numFmtId="0" fontId="58" fillId="0" borderId="1" xfId="3" applyFont="1" applyBorder="1" applyAlignment="1">
      <alignment horizontal="center" vertical="center"/>
    </xf>
    <xf numFmtId="0" fontId="58" fillId="0" borderId="8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/>
    </xf>
    <xf numFmtId="0" fontId="3" fillId="0" borderId="1" xfId="3" applyFont="1" applyBorder="1" applyAlignment="1">
      <alignment horizontal="center" wrapText="1"/>
    </xf>
    <xf numFmtId="0" fontId="3" fillId="0" borderId="14" xfId="7" applyFont="1" applyBorder="1" applyAlignment="1">
      <alignment horizontal="center" vertical="center"/>
    </xf>
    <xf numFmtId="0" fontId="3" fillId="0" borderId="15" xfId="7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3" fillId="0" borderId="0" xfId="7" applyFont="1"/>
    <xf numFmtId="0" fontId="3" fillId="0" borderId="0" xfId="7" applyFont="1" applyAlignment="1">
      <alignment horizontal="center"/>
    </xf>
    <xf numFmtId="0" fontId="3" fillId="0" borderId="0" xfId="3" applyFont="1" applyAlignment="1">
      <alignment wrapText="1"/>
    </xf>
    <xf numFmtId="0" fontId="3" fillId="0" borderId="13" xfId="7" applyFont="1" applyBorder="1" applyAlignment="1">
      <alignment horizontal="center" vertical="center" wrapText="1"/>
    </xf>
    <xf numFmtId="0" fontId="59" fillId="0" borderId="1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 wrapText="1"/>
    </xf>
    <xf numFmtId="0" fontId="3" fillId="0" borderId="13" xfId="7" applyFont="1" applyBorder="1" applyAlignment="1">
      <alignment horizontal="center" wrapText="1"/>
    </xf>
    <xf numFmtId="0" fontId="3" fillId="0" borderId="13" xfId="7" applyFont="1" applyBorder="1" applyAlignment="1">
      <alignment wrapText="1"/>
    </xf>
    <xf numFmtId="0" fontId="3" fillId="0" borderId="15" xfId="7" applyFont="1" applyBorder="1" applyAlignment="1">
      <alignment horizontal="center" vertical="center" wrapText="1"/>
    </xf>
    <xf numFmtId="0" fontId="3" fillId="0" borderId="16" xfId="7" applyFont="1" applyBorder="1" applyAlignment="1">
      <alignment wrapText="1"/>
    </xf>
    <xf numFmtId="0" fontId="3" fillId="0" borderId="0" xfId="7" applyFont="1" applyAlignment="1">
      <alignment horizontal="center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left" wrapText="1"/>
    </xf>
    <xf numFmtId="0" fontId="2" fillId="4" borderId="0" xfId="0" applyFont="1" applyFill="1"/>
    <xf numFmtId="0" fontId="2" fillId="4" borderId="0" xfId="3" applyFont="1" applyFill="1" applyAlignment="1">
      <alignment horizontal="center" vertical="center"/>
    </xf>
    <xf numFmtId="0" fontId="2" fillId="4" borderId="0" xfId="3" applyFont="1" applyFill="1" applyAlignment="1">
      <alignment horizontal="center"/>
    </xf>
    <xf numFmtId="0" fontId="2" fillId="4" borderId="0" xfId="3" applyFont="1" applyFill="1" applyAlignment="1">
      <alignment horizontal="center" wrapText="1"/>
    </xf>
    <xf numFmtId="0" fontId="2" fillId="4" borderId="43" xfId="3" applyFont="1" applyFill="1" applyBorder="1" applyAlignment="1">
      <alignment horizontal="left" vertical="center"/>
    </xf>
    <xf numFmtId="0" fontId="2" fillId="4" borderId="44" xfId="3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4" borderId="12" xfId="3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61" fillId="4" borderId="1" xfId="3" applyFont="1" applyFill="1" applyBorder="1" applyAlignment="1">
      <alignment horizontal="center" vertical="center" wrapText="1"/>
    </xf>
    <xf numFmtId="0" fontId="62" fillId="4" borderId="1" xfId="3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2" fillId="4" borderId="14" xfId="3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0" fontId="2" fillId="4" borderId="0" xfId="3" applyFont="1" applyFill="1" applyBorder="1" applyAlignment="1">
      <alignment horizontal="center" vertical="center" wrapText="1"/>
    </xf>
    <xf numFmtId="0" fontId="61" fillId="4" borderId="0" xfId="3" applyFont="1" applyFill="1" applyBorder="1" applyAlignment="1">
      <alignment horizontal="center" vertical="center" wrapText="1"/>
    </xf>
    <xf numFmtId="0" fontId="2" fillId="4" borderId="0" xfId="3" applyFont="1" applyFill="1" applyAlignment="1">
      <alignment horizontal="left"/>
    </xf>
    <xf numFmtId="0" fontId="2" fillId="4" borderId="9" xfId="3" applyFont="1" applyFill="1" applyBorder="1" applyAlignment="1">
      <alignment horizontal="center"/>
    </xf>
    <xf numFmtId="0" fontId="2" fillId="4" borderId="11" xfId="3" applyFont="1" applyFill="1" applyBorder="1" applyAlignment="1">
      <alignment horizontal="center"/>
    </xf>
    <xf numFmtId="0" fontId="2" fillId="4" borderId="12" xfId="3" applyFont="1" applyFill="1" applyBorder="1" applyAlignment="1">
      <alignment horizontal="center"/>
    </xf>
    <xf numFmtId="0" fontId="2" fillId="4" borderId="13" xfId="3" applyFont="1" applyFill="1" applyBorder="1" applyAlignment="1">
      <alignment horizontal="center"/>
    </xf>
    <xf numFmtId="0" fontId="2" fillId="4" borderId="14" xfId="3" applyFont="1" applyFill="1" applyBorder="1" applyAlignment="1">
      <alignment horizontal="center"/>
    </xf>
    <xf numFmtId="0" fontId="2" fillId="4" borderId="16" xfId="3" applyFont="1" applyFill="1" applyBorder="1" applyAlignment="1">
      <alignment horizontal="center"/>
    </xf>
    <xf numFmtId="0" fontId="61" fillId="2" borderId="15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2" fillId="4" borderId="8" xfId="3" applyFont="1" applyFill="1" applyBorder="1" applyAlignment="1">
      <alignment horizontal="center" vertical="center"/>
    </xf>
    <xf numFmtId="0" fontId="2" fillId="4" borderId="13" xfId="3" applyFont="1" applyFill="1" applyBorder="1" applyAlignment="1">
      <alignment horizontal="center" vertical="center" wrapText="1"/>
    </xf>
    <xf numFmtId="0" fontId="62" fillId="4" borderId="13" xfId="3" applyFont="1" applyFill="1" applyBorder="1" applyAlignment="1">
      <alignment horizontal="center" vertical="center" wrapText="1"/>
    </xf>
    <xf numFmtId="0" fontId="62" fillId="0" borderId="13" xfId="3" applyFont="1" applyFill="1" applyBorder="1" applyAlignment="1">
      <alignment horizontal="center" vertical="center" wrapText="1"/>
    </xf>
    <xf numFmtId="0" fontId="2" fillId="3" borderId="8" xfId="3" applyFont="1" applyFill="1" applyBorder="1" applyAlignment="1">
      <alignment horizontal="left" vertical="top" wrapText="1"/>
    </xf>
    <xf numFmtId="0" fontId="2" fillId="5" borderId="0" xfId="3" applyFont="1" applyFill="1" applyAlignment="1">
      <alignment horizontal="center" vertical="center"/>
    </xf>
    <xf numFmtId="0" fontId="2" fillId="3" borderId="8" xfId="3" applyFont="1" applyFill="1" applyBorder="1" applyAlignment="1">
      <alignment horizontal="left" vertical="top"/>
    </xf>
    <xf numFmtId="0" fontId="62" fillId="3" borderId="8" xfId="3" applyFont="1" applyFill="1" applyBorder="1" applyAlignment="1">
      <alignment horizontal="left" vertical="top"/>
    </xf>
    <xf numFmtId="0" fontId="2" fillId="0" borderId="8" xfId="3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center" vertical="center" wrapText="1"/>
    </xf>
    <xf numFmtId="0" fontId="2" fillId="12" borderId="8" xfId="3" applyFont="1" applyFill="1" applyBorder="1" applyAlignment="1">
      <alignment horizontal="left" vertical="top"/>
    </xf>
    <xf numFmtId="0" fontId="62" fillId="12" borderId="1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top"/>
    </xf>
    <xf numFmtId="0" fontId="2" fillId="2" borderId="15" xfId="3" applyFont="1" applyFill="1" applyBorder="1" applyAlignment="1">
      <alignment horizontal="center" vertical="center"/>
    </xf>
    <xf numFmtId="0" fontId="62" fillId="2" borderId="16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center" vertical="center"/>
    </xf>
    <xf numFmtId="0" fontId="2" fillId="4" borderId="0" xfId="3" applyFont="1" applyFill="1" applyBorder="1" applyAlignment="1">
      <alignment horizontal="center" vertical="center"/>
    </xf>
    <xf numFmtId="0" fontId="63" fillId="0" borderId="0" xfId="16" applyFont="1">
      <alignment vertical="center"/>
    </xf>
    <xf numFmtId="0" fontId="63" fillId="0" borderId="0" xfId="16" applyFont="1" applyAlignment="1">
      <alignment horizontal="center" vertical="center"/>
    </xf>
    <xf numFmtId="0" fontId="63" fillId="0" borderId="0" xfId="16" applyFont="1" applyAlignment="1">
      <alignment vertical="center" wrapText="1"/>
    </xf>
    <xf numFmtId="0" fontId="65" fillId="13" borderId="9" xfId="16" applyFont="1" applyFill="1" applyBorder="1" applyAlignment="1">
      <alignment horizontal="center" vertical="center"/>
    </xf>
    <xf numFmtId="0" fontId="63" fillId="0" borderId="12" xfId="18" applyFont="1" applyBorder="1" applyAlignment="1">
      <alignment horizontal="center" vertical="center"/>
    </xf>
    <xf numFmtId="0" fontId="63" fillId="14" borderId="1" xfId="16" applyFont="1" applyFill="1" applyBorder="1">
      <alignment vertical="center"/>
    </xf>
    <xf numFmtId="0" fontId="63" fillId="0" borderId="12" xfId="16" applyFont="1" applyBorder="1" applyAlignment="1">
      <alignment horizontal="center" vertical="center"/>
    </xf>
    <xf numFmtId="0" fontId="63" fillId="0" borderId="14" xfId="18" applyFont="1" applyBorder="1" applyAlignment="1">
      <alignment horizontal="center" vertical="center"/>
    </xf>
    <xf numFmtId="0" fontId="63" fillId="11" borderId="0" xfId="18" applyFont="1" applyFill="1" applyAlignment="1">
      <alignment horizontal="center" vertical="center"/>
    </xf>
    <xf numFmtId="0" fontId="63" fillId="0" borderId="14" xfId="18" applyFont="1" applyBorder="1" applyAlignment="1">
      <alignment horizontal="center" vertical="center" wrapText="1"/>
    </xf>
    <xf numFmtId="0" fontId="68" fillId="0" borderId="0" xfId="16" applyFont="1">
      <alignment vertical="center"/>
    </xf>
    <xf numFmtId="0" fontId="64" fillId="0" borderId="0" xfId="16" applyFont="1">
      <alignment vertical="center"/>
    </xf>
    <xf numFmtId="0" fontId="65" fillId="13" borderId="10" xfId="16" applyFont="1" applyFill="1" applyBorder="1" applyAlignment="1">
      <alignment horizontal="center" vertical="center"/>
    </xf>
    <xf numFmtId="0" fontId="65" fillId="13" borderId="11" xfId="16" applyFont="1" applyFill="1" applyBorder="1" applyAlignment="1">
      <alignment vertical="center" wrapText="1"/>
    </xf>
    <xf numFmtId="14" fontId="63" fillId="14" borderId="1" xfId="16" applyNumberFormat="1" applyFont="1" applyFill="1" applyBorder="1">
      <alignment vertical="center"/>
    </xf>
    <xf numFmtId="0" fontId="33" fillId="0" borderId="0" xfId="0" applyFont="1" applyAlignment="1">
      <alignment vertical="center"/>
    </xf>
    <xf numFmtId="0" fontId="63" fillId="8" borderId="1" xfId="0" applyFont="1" applyFill="1" applyBorder="1"/>
    <xf numFmtId="0" fontId="63" fillId="8" borderId="1" xfId="0" applyFont="1" applyFill="1" applyBorder="1" applyAlignment="1">
      <alignment vertical="center"/>
    </xf>
    <xf numFmtId="0" fontId="71" fillId="0" borderId="0" xfId="0" applyFont="1" applyAlignment="1">
      <alignment vertical="center"/>
    </xf>
    <xf numFmtId="0" fontId="33" fillId="8" borderId="1" xfId="6" applyFont="1" applyFill="1" applyBorder="1">
      <alignment vertic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182" fontId="0" fillId="0" borderId="1" xfId="0" applyNumberFormat="1" applyBorder="1" applyAlignment="1">
      <alignment horizontal="center"/>
    </xf>
    <xf numFmtId="182" fontId="33" fillId="0" borderId="1" xfId="0" applyNumberFormat="1" applyFont="1" applyFill="1" applyBorder="1" applyAlignment="1">
      <alignment horizontal="center"/>
    </xf>
    <xf numFmtId="182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179" fontId="0" fillId="0" borderId="0" xfId="0" applyNumberFormat="1" applyFill="1" applyAlignment="1">
      <alignment horizontal="center"/>
    </xf>
    <xf numFmtId="2" fontId="0" fillId="0" borderId="1" xfId="0" applyNumberFormat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6" fillId="0" borderId="0" xfId="0" applyFont="1"/>
    <xf numFmtId="0" fontId="96" fillId="0" borderId="1" xfId="0" applyFont="1" applyFill="1" applyBorder="1" applyAlignment="1">
      <alignment horizontal="center" vertical="center" wrapText="1"/>
    </xf>
    <xf numFmtId="0" fontId="71" fillId="0" borderId="1" xfId="0" applyFont="1" applyBorder="1" applyAlignment="1">
      <alignment vertical="center"/>
    </xf>
    <xf numFmtId="0" fontId="7" fillId="0" borderId="1" xfId="0" applyFont="1" applyBorder="1" applyAlignment="1">
      <alignment vertical="top" wrapText="1"/>
    </xf>
    <xf numFmtId="0" fontId="71" fillId="0" borderId="1" xfId="0" applyFont="1" applyBorder="1" applyAlignment="1">
      <alignment horizontal="right" vertical="center"/>
    </xf>
    <xf numFmtId="0" fontId="71" fillId="0" borderId="1" xfId="0" applyFont="1" applyFill="1" applyBorder="1" applyAlignment="1">
      <alignment horizontal="right" vertical="center"/>
    </xf>
    <xf numFmtId="0" fontId="2" fillId="0" borderId="1" xfId="19" applyFont="1" applyFill="1" applyBorder="1" applyAlignment="1">
      <alignment horizontal="center" vertical="center"/>
    </xf>
    <xf numFmtId="0" fontId="1" fillId="0" borderId="2" xfId="3" applyFont="1" applyFill="1" applyBorder="1" applyAlignment="1">
      <alignment horizontal="center" vertical="center" wrapText="1"/>
    </xf>
    <xf numFmtId="0" fontId="0" fillId="0" borderId="22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" fontId="19" fillId="0" borderId="0" xfId="0" applyNumberFormat="1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16" fillId="0" borderId="1" xfId="0" applyNumberFormat="1" applyFont="1" applyFill="1" applyBorder="1" applyAlignment="1">
      <alignment horizontal="center" vertical="center"/>
    </xf>
    <xf numFmtId="0" fontId="36" fillId="10" borderId="1" xfId="7" applyFont="1" applyFill="1" applyBorder="1" applyAlignment="1">
      <alignment horizontal="center" vertical="center"/>
    </xf>
    <xf numFmtId="0" fontId="35" fillId="4" borderId="0" xfId="3" applyFont="1" applyFill="1" applyAlignment="1">
      <alignment horizontal="center" vertical="center"/>
    </xf>
    <xf numFmtId="0" fontId="36" fillId="4" borderId="1" xfId="7" applyFont="1" applyFill="1" applyBorder="1" applyAlignment="1">
      <alignment horizontal="center" vertical="center"/>
    </xf>
    <xf numFmtId="0" fontId="36" fillId="4" borderId="1" xfId="3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83" fontId="1" fillId="18" borderId="1" xfId="3" applyNumberFormat="1" applyFont="1" applyFill="1" applyBorder="1" applyAlignment="1">
      <alignment horizontal="center" vertical="center" wrapText="1"/>
    </xf>
    <xf numFmtId="0" fontId="1" fillId="18" borderId="1" xfId="3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5" borderId="1" xfId="3" applyFont="1" applyFill="1" applyBorder="1" applyAlignment="1">
      <alignment horizontal="center" vertical="center" wrapText="1"/>
    </xf>
    <xf numFmtId="183" fontId="51" fillId="0" borderId="1" xfId="3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1" fillId="18" borderId="1" xfId="3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2" fontId="51" fillId="5" borderId="1" xfId="3" applyNumberFormat="1" applyFont="1" applyFill="1" applyBorder="1" applyAlignment="1">
      <alignment horizontal="center" vertical="center" wrapText="1"/>
    </xf>
    <xf numFmtId="183" fontId="51" fillId="18" borderId="1" xfId="3" applyNumberFormat="1" applyFont="1" applyFill="1" applyBorder="1" applyAlignment="1">
      <alignment horizontal="center" vertical="center" wrapText="1"/>
    </xf>
    <xf numFmtId="0" fontId="51" fillId="3" borderId="1" xfId="3" applyFont="1" applyFill="1" applyBorder="1" applyAlignment="1">
      <alignment horizontal="center" vertical="center" wrapText="1"/>
    </xf>
    <xf numFmtId="2" fontId="51" fillId="0" borderId="1" xfId="3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/>
    </xf>
    <xf numFmtId="0" fontId="58" fillId="0" borderId="1" xfId="3" applyFont="1" applyFill="1" applyBorder="1" applyAlignment="1">
      <alignment horizontal="center" vertical="center"/>
    </xf>
    <xf numFmtId="1" fontId="1" fillId="0" borderId="2" xfId="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9" fillId="4" borderId="1" xfId="3" applyFont="1" applyFill="1" applyBorder="1" applyAlignment="1">
      <alignment horizontal="center" vertical="center" wrapText="1"/>
    </xf>
    <xf numFmtId="0" fontId="38" fillId="4" borderId="1" xfId="7" applyFont="1" applyFill="1" applyBorder="1" applyAlignment="1">
      <alignment horizontal="center" vertical="center"/>
    </xf>
    <xf numFmtId="2" fontId="43" fillId="4" borderId="1" xfId="7" applyNumberFormat="1" applyFont="1" applyFill="1" applyBorder="1" applyAlignment="1">
      <alignment horizontal="center" vertical="center"/>
    </xf>
    <xf numFmtId="0" fontId="36" fillId="0" borderId="1" xfId="3" applyFont="1" applyFill="1" applyBorder="1" applyAlignment="1">
      <alignment horizontal="center" vertical="center" wrapText="1"/>
    </xf>
    <xf numFmtId="0" fontId="36" fillId="4" borderId="4" xfId="7" applyFont="1" applyFill="1" applyBorder="1" applyAlignment="1">
      <alignment horizontal="center" vertical="center"/>
    </xf>
    <xf numFmtId="186" fontId="36" fillId="4" borderId="4" xfId="7" applyNumberFormat="1" applyFont="1" applyFill="1" applyBorder="1" applyAlignment="1">
      <alignment horizontal="center" vertical="center"/>
    </xf>
    <xf numFmtId="186" fontId="43" fillId="4" borderId="0" xfId="7" applyNumberFormat="1" applyFont="1" applyFill="1" applyAlignment="1">
      <alignment horizontal="center" vertical="center"/>
    </xf>
    <xf numFmtId="1" fontId="36" fillId="0" borderId="1" xfId="3" applyNumberFormat="1" applyFont="1" applyBorder="1" applyAlignment="1">
      <alignment horizontal="center" vertical="center" wrapText="1"/>
    </xf>
    <xf numFmtId="0" fontId="96" fillId="0" borderId="0" xfId="0" applyFont="1" applyAlignment="1">
      <alignment vertical="center"/>
    </xf>
    <xf numFmtId="10" fontId="0" fillId="0" borderId="1" xfId="1" applyNumberFormat="1" applyFont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96" fillId="0" borderId="1" xfId="0" applyFont="1" applyFill="1" applyBorder="1" applyAlignment="1">
      <alignment horizontal="center"/>
    </xf>
    <xf numFmtId="0" fontId="65" fillId="16" borderId="1" xfId="17" applyFont="1" applyFill="1" applyBorder="1" applyAlignment="1">
      <alignment horizontal="center" vertical="center"/>
    </xf>
    <xf numFmtId="0" fontId="69" fillId="8" borderId="1" xfId="2" applyFont="1" applyFill="1" applyBorder="1" applyAlignment="1" applyProtection="1">
      <alignment vertical="center"/>
    </xf>
    <xf numFmtId="0" fontId="70" fillId="8" borderId="1" xfId="2" applyFont="1" applyFill="1" applyBorder="1" applyAlignment="1" applyProtection="1">
      <alignment vertical="center"/>
    </xf>
    <xf numFmtId="0" fontId="69" fillId="8" borderId="1" xfId="2" applyFont="1" applyFill="1" applyBorder="1" applyAlignment="1" applyProtection="1">
      <alignment horizontal="left" vertical="center"/>
    </xf>
    <xf numFmtId="0" fontId="70" fillId="8" borderId="1" xfId="2" applyFont="1" applyFill="1" applyBorder="1" applyAlignment="1" applyProtection="1">
      <alignment horizontal="left" vertical="center"/>
    </xf>
    <xf numFmtId="0" fontId="69" fillId="0" borderId="1" xfId="2" applyFont="1" applyFill="1" applyBorder="1" applyAlignment="1" applyProtection="1">
      <alignment horizontal="left" vertical="center" wrapText="1"/>
    </xf>
    <xf numFmtId="0" fontId="70" fillId="0" borderId="1" xfId="2" applyFont="1" applyFill="1" applyBorder="1" applyAlignment="1" applyProtection="1">
      <alignment horizontal="left" vertical="center" wrapText="1"/>
    </xf>
    <xf numFmtId="0" fontId="69" fillId="8" borderId="6" xfId="2" applyFont="1" applyFill="1" applyBorder="1" applyAlignment="1" applyProtection="1">
      <alignment horizontal="left" vertical="center" wrapText="1"/>
    </xf>
    <xf numFmtId="0" fontId="69" fillId="8" borderId="8" xfId="2" applyFont="1" applyFill="1" applyBorder="1" applyAlignment="1" applyProtection="1">
      <alignment horizontal="left" vertical="center" wrapText="1"/>
    </xf>
    <xf numFmtId="0" fontId="69" fillId="0" borderId="6" xfId="2" applyFont="1" applyFill="1" applyBorder="1" applyAlignment="1" applyProtection="1">
      <alignment horizontal="left" vertical="center" wrapText="1"/>
    </xf>
    <xf numFmtId="0" fontId="69" fillId="0" borderId="8" xfId="2" applyFont="1" applyFill="1" applyBorder="1" applyAlignment="1" applyProtection="1">
      <alignment horizontal="left" vertical="center" wrapText="1"/>
    </xf>
    <xf numFmtId="0" fontId="63" fillId="17" borderId="26" xfId="17" applyFont="1" applyFill="1" applyBorder="1" applyAlignment="1">
      <alignment horizontal="center" vertical="center" wrapText="1"/>
    </xf>
    <xf numFmtId="0" fontId="63" fillId="17" borderId="18" xfId="17" applyFont="1" applyFill="1" applyBorder="1" applyAlignment="1">
      <alignment horizontal="center" vertical="center" wrapText="1"/>
    </xf>
    <xf numFmtId="0" fontId="64" fillId="0" borderId="33" xfId="16" applyFont="1" applyBorder="1" applyAlignment="1">
      <alignment horizontal="center" vertical="center"/>
    </xf>
    <xf numFmtId="0" fontId="65" fillId="0" borderId="33" xfId="16" applyFont="1" applyBorder="1" applyAlignment="1">
      <alignment horizontal="center" vertical="center"/>
    </xf>
    <xf numFmtId="0" fontId="64" fillId="0" borderId="0" xfId="16" applyFont="1" applyAlignment="1">
      <alignment horizontal="center" vertical="center"/>
    </xf>
    <xf numFmtId="0" fontId="65" fillId="13" borderId="9" xfId="18" applyFont="1" applyFill="1" applyBorder="1" applyAlignment="1">
      <alignment horizontal="center" vertical="center"/>
    </xf>
    <xf numFmtId="0" fontId="65" fillId="13" borderId="10" xfId="18" applyFont="1" applyFill="1" applyBorder="1" applyAlignment="1">
      <alignment horizontal="center" vertical="center"/>
    </xf>
    <xf numFmtId="0" fontId="63" fillId="14" borderId="1" xfId="18" applyFont="1" applyFill="1" applyBorder="1" applyAlignment="1" applyProtection="1">
      <alignment horizontal="center" vertical="center"/>
      <protection locked="0"/>
    </xf>
    <xf numFmtId="0" fontId="63" fillId="15" borderId="1" xfId="18" applyFont="1" applyFill="1" applyBorder="1" applyAlignment="1" applyProtection="1">
      <alignment horizontal="center" vertical="center" wrapText="1"/>
      <protection locked="0"/>
    </xf>
    <xf numFmtId="0" fontId="63" fillId="15" borderId="1" xfId="18" applyFont="1" applyFill="1" applyBorder="1" applyAlignment="1" applyProtection="1">
      <alignment horizontal="center" vertical="center"/>
      <protection locked="0"/>
    </xf>
    <xf numFmtId="0" fontId="63" fillId="15" borderId="6" xfId="18" applyFont="1" applyFill="1" applyBorder="1" applyAlignment="1" applyProtection="1">
      <alignment horizontal="center" vertical="center" wrapText="1"/>
      <protection locked="0"/>
    </xf>
    <xf numFmtId="0" fontId="63" fillId="15" borderId="7" xfId="18" applyFont="1" applyFill="1" applyBorder="1" applyAlignment="1" applyProtection="1">
      <alignment horizontal="center" vertical="center" wrapText="1"/>
      <protection locked="0"/>
    </xf>
    <xf numFmtId="0" fontId="63" fillId="15" borderId="8" xfId="18" applyFont="1" applyFill="1" applyBorder="1" applyAlignment="1" applyProtection="1">
      <alignment horizontal="center" vertical="center" wrapText="1"/>
      <protection locked="0"/>
    </xf>
    <xf numFmtId="0" fontId="66" fillId="15" borderId="47" xfId="2" applyFill="1" applyBorder="1" applyAlignment="1" applyProtection="1">
      <alignment horizontal="center" vertical="center" wrapText="1"/>
      <protection locked="0"/>
    </xf>
    <xf numFmtId="0" fontId="67" fillId="15" borderId="48" xfId="2" applyFont="1" applyFill="1" applyBorder="1" applyAlignment="1" applyProtection="1">
      <alignment horizontal="center" vertical="center" wrapText="1"/>
      <protection locked="0"/>
    </xf>
    <xf numFmtId="0" fontId="67" fillId="15" borderId="49" xfId="2" applyFont="1" applyFill="1" applyBorder="1" applyAlignment="1" applyProtection="1">
      <alignment horizontal="center" vertical="center" wrapText="1"/>
      <protection locked="0"/>
    </xf>
    <xf numFmtId="0" fontId="65" fillId="16" borderId="9" xfId="18" applyFont="1" applyFill="1" applyBorder="1" applyAlignment="1">
      <alignment horizontal="center" vertical="center"/>
    </xf>
    <xf numFmtId="0" fontId="65" fillId="16" borderId="10" xfId="18" applyFont="1" applyFill="1" applyBorder="1" applyAlignment="1">
      <alignment horizontal="center" vertical="center"/>
    </xf>
    <xf numFmtId="0" fontId="63" fillId="15" borderId="47" xfId="18" applyFont="1" applyFill="1" applyBorder="1" applyAlignment="1">
      <alignment horizontal="center" vertical="center" wrapText="1"/>
    </xf>
    <xf numFmtId="0" fontId="63" fillId="15" borderId="48" xfId="18" applyFont="1" applyFill="1" applyBorder="1" applyAlignment="1">
      <alignment horizontal="center" vertical="center" wrapText="1"/>
    </xf>
    <xf numFmtId="0" fontId="63" fillId="15" borderId="49" xfId="18" applyFont="1" applyFill="1" applyBorder="1" applyAlignment="1">
      <alignment horizontal="center" vertical="center" wrapText="1"/>
    </xf>
    <xf numFmtId="0" fontId="63" fillId="15" borderId="1" xfId="16" applyFont="1" applyFill="1" applyBorder="1" applyAlignment="1">
      <alignment horizontal="center" vertical="center" wrapText="1"/>
    </xf>
    <xf numFmtId="0" fontId="63" fillId="15" borderId="1" xfId="16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 vertical="center" wrapText="1"/>
    </xf>
    <xf numFmtId="0" fontId="2" fillId="4" borderId="42" xfId="3" applyFont="1" applyFill="1" applyBorder="1" applyAlignment="1">
      <alignment horizontal="center"/>
    </xf>
    <xf numFmtId="0" fontId="2" fillId="4" borderId="7" xfId="3" applyFont="1" applyFill="1" applyBorder="1" applyAlignment="1">
      <alignment horizontal="left" vertical="center"/>
    </xf>
    <xf numFmtId="0" fontId="2" fillId="4" borderId="8" xfId="3" applyFont="1" applyFill="1" applyBorder="1" applyAlignment="1">
      <alignment horizontal="left" vertical="center"/>
    </xf>
    <xf numFmtId="0" fontId="60" fillId="4" borderId="2" xfId="3" applyFont="1" applyFill="1" applyBorder="1" applyAlignment="1">
      <alignment horizontal="center" vertical="center"/>
    </xf>
    <xf numFmtId="0" fontId="2" fillId="2" borderId="10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 wrapText="1"/>
    </xf>
    <xf numFmtId="0" fontId="2" fillId="2" borderId="13" xfId="3" applyFont="1" applyFill="1" applyBorder="1" applyAlignment="1">
      <alignment horizontal="center" vertical="center" wrapText="1"/>
    </xf>
    <xf numFmtId="0" fontId="62" fillId="4" borderId="45" xfId="3" applyFont="1" applyFill="1" applyBorder="1" applyAlignment="1">
      <alignment horizontal="center" vertical="center" wrapText="1"/>
    </xf>
    <xf numFmtId="0" fontId="62" fillId="4" borderId="46" xfId="3" applyFont="1" applyFill="1" applyBorder="1" applyAlignment="1">
      <alignment horizontal="center" vertical="center" wrapText="1"/>
    </xf>
    <xf numFmtId="0" fontId="2" fillId="3" borderId="26" xfId="3" applyFont="1" applyFill="1" applyBorder="1" applyAlignment="1">
      <alignment horizontal="center" vertical="center"/>
    </xf>
    <xf numFmtId="0" fontId="2" fillId="3" borderId="27" xfId="3" applyFont="1" applyFill="1" applyBorder="1" applyAlignment="1">
      <alignment horizontal="center" vertical="center"/>
    </xf>
    <xf numFmtId="0" fontId="2" fillId="3" borderId="26" xfId="3" applyFont="1" applyFill="1" applyBorder="1" applyAlignment="1">
      <alignment horizontal="left" vertical="top" wrapText="1"/>
    </xf>
    <xf numFmtId="0" fontId="2" fillId="3" borderId="18" xfId="3" applyFont="1" applyFill="1" applyBorder="1" applyAlignment="1">
      <alignment horizontal="left" vertical="top" wrapText="1"/>
    </xf>
    <xf numFmtId="0" fontId="2" fillId="3" borderId="18" xfId="3" applyFont="1" applyFill="1" applyBorder="1" applyAlignment="1">
      <alignment horizontal="left" vertical="top"/>
    </xf>
    <xf numFmtId="0" fontId="2" fillId="3" borderId="27" xfId="3" applyFont="1" applyFill="1" applyBorder="1" applyAlignment="1">
      <alignment horizontal="left" vertical="top"/>
    </xf>
    <xf numFmtId="0" fontId="2" fillId="3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57" fillId="11" borderId="30" xfId="3" applyFont="1" applyFill="1" applyBorder="1" applyAlignment="1">
      <alignment horizontal="center" vertical="center"/>
    </xf>
    <xf numFmtId="0" fontId="57" fillId="11" borderId="31" xfId="3" applyFont="1" applyFill="1" applyBorder="1" applyAlignment="1">
      <alignment horizontal="center" vertical="center"/>
    </xf>
    <xf numFmtId="0" fontId="57" fillId="11" borderId="38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/>
    </xf>
    <xf numFmtId="0" fontId="14" fillId="0" borderId="39" xfId="3" applyFont="1" applyBorder="1" applyAlignment="1">
      <alignment horizontal="center" vertical="center"/>
    </xf>
    <xf numFmtId="0" fontId="3" fillId="0" borderId="34" xfId="3" applyFont="1" applyBorder="1" applyAlignment="1">
      <alignment horizontal="center" vertical="center"/>
    </xf>
    <xf numFmtId="0" fontId="3" fillId="0" borderId="31" xfId="3" applyFont="1" applyBorder="1" applyAlignment="1">
      <alignment horizontal="center" vertical="center"/>
    </xf>
    <xf numFmtId="0" fontId="3" fillId="0" borderId="40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/>
    </xf>
    <xf numFmtId="0" fontId="3" fillId="0" borderId="35" xfId="3" applyFont="1" applyBorder="1" applyAlignment="1">
      <alignment horizontal="center" vertical="center" wrapText="1"/>
    </xf>
    <xf numFmtId="0" fontId="3" fillId="0" borderId="36" xfId="3" applyFont="1" applyBorder="1" applyAlignment="1">
      <alignment horizontal="center" vertical="center" wrapText="1"/>
    </xf>
    <xf numFmtId="0" fontId="3" fillId="0" borderId="37" xfId="3" applyFont="1" applyBorder="1" applyAlignment="1">
      <alignment horizontal="center" vertical="center" wrapText="1"/>
    </xf>
    <xf numFmtId="0" fontId="3" fillId="0" borderId="36" xfId="7" applyFont="1" applyBorder="1" applyAlignment="1">
      <alignment horizontal="center" vertical="center"/>
    </xf>
    <xf numFmtId="0" fontId="3" fillId="0" borderId="35" xfId="7" applyFont="1" applyBorder="1" applyAlignment="1">
      <alignment horizontal="center" vertical="center"/>
    </xf>
    <xf numFmtId="0" fontId="3" fillId="0" borderId="37" xfId="7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8" fillId="0" borderId="1" xfId="7" applyFont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/>
    </xf>
    <xf numFmtId="0" fontId="3" fillId="4" borderId="4" xfId="3" applyFont="1" applyFill="1" applyBorder="1" applyAlignment="1">
      <alignment horizontal="center" vertical="center"/>
    </xf>
    <xf numFmtId="0" fontId="3" fillId="0" borderId="10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41" xfId="3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3" fillId="0" borderId="13" xfId="7" applyFont="1" applyBorder="1" applyAlignment="1">
      <alignment horizontal="center" vertical="center" wrapText="1"/>
    </xf>
    <xf numFmtId="0" fontId="49" fillId="0" borderId="0" xfId="3" applyFont="1" applyAlignment="1">
      <alignment horizontal="center"/>
    </xf>
    <xf numFmtId="0" fontId="14" fillId="0" borderId="0" xfId="3" applyFont="1" applyFill="1" applyBorder="1" applyAlignment="1">
      <alignment horizontal="center"/>
    </xf>
    <xf numFmtId="0" fontId="1" fillId="0" borderId="1" xfId="3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8" xfId="3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5" borderId="2" xfId="3" applyFont="1" applyFill="1" applyBorder="1" applyAlignment="1">
      <alignment horizontal="center" vertical="center" wrapText="1"/>
    </xf>
    <xf numFmtId="0" fontId="1" fillId="5" borderId="3" xfId="3" applyFont="1" applyFill="1" applyBorder="1" applyAlignment="1">
      <alignment horizontal="center" vertical="center" wrapText="1"/>
    </xf>
    <xf numFmtId="0" fontId="1" fillId="5" borderId="4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0" fillId="0" borderId="19" xfId="3" applyFont="1" applyBorder="1" applyAlignment="1">
      <alignment vertical="center" wrapText="1"/>
    </xf>
    <xf numFmtId="0" fontId="0" fillId="0" borderId="21" xfId="3" applyFont="1" applyBorder="1" applyAlignment="1">
      <alignment vertical="center" wrapText="1"/>
    </xf>
    <xf numFmtId="0" fontId="0" fillId="0" borderId="22" xfId="3" applyFont="1" applyBorder="1" applyAlignment="1">
      <alignment vertical="center" wrapText="1"/>
    </xf>
    <xf numFmtId="0" fontId="14" fillId="0" borderId="19" xfId="3" applyFont="1" applyBorder="1" applyAlignment="1">
      <alignment vertical="center" wrapText="1"/>
    </xf>
    <xf numFmtId="0" fontId="14" fillId="0" borderId="20" xfId="3" applyFont="1" applyBorder="1" applyAlignment="1">
      <alignment vertical="center" wrapText="1"/>
    </xf>
    <xf numFmtId="0" fontId="14" fillId="0" borderId="21" xfId="3" applyFont="1" applyBorder="1" applyAlignment="1">
      <alignment vertical="center" wrapText="1"/>
    </xf>
    <xf numFmtId="0" fontId="0" fillId="0" borderId="20" xfId="3" applyFont="1" applyBorder="1" applyAlignment="1">
      <alignment vertical="center" wrapText="1"/>
    </xf>
    <xf numFmtId="0" fontId="0" fillId="0" borderId="22" xfId="3" applyFont="1" applyFill="1" applyBorder="1" applyAlignment="1">
      <alignment vertical="center" wrapText="1"/>
    </xf>
    <xf numFmtId="0" fontId="0" fillId="0" borderId="28" xfId="3" applyFont="1" applyFill="1" applyBorder="1" applyAlignment="1">
      <alignment vertical="center" wrapText="1"/>
    </xf>
    <xf numFmtId="0" fontId="0" fillId="0" borderId="29" xfId="3" applyFont="1" applyFill="1" applyBorder="1" applyAlignment="1">
      <alignment vertical="center" wrapText="1"/>
    </xf>
    <xf numFmtId="0" fontId="45" fillId="0" borderId="0" xfId="7" applyFont="1" applyAlignment="1">
      <alignment horizontal="center" vertical="center" wrapText="1"/>
    </xf>
    <xf numFmtId="0" fontId="0" fillId="0" borderId="6" xfId="7" applyFont="1" applyFill="1" applyBorder="1" applyAlignment="1">
      <alignment horizontal="center" vertical="center"/>
    </xf>
    <xf numFmtId="0" fontId="0" fillId="0" borderId="7" xfId="7" applyFont="1" applyFill="1" applyBorder="1" applyAlignment="1">
      <alignment horizontal="center" vertical="center"/>
    </xf>
    <xf numFmtId="0" fontId="0" fillId="0" borderId="8" xfId="7" applyFont="1" applyFill="1" applyBorder="1" applyAlignment="1">
      <alignment horizontal="center" vertical="center"/>
    </xf>
    <xf numFmtId="0" fontId="36" fillId="0" borderId="6" xfId="7" applyFont="1" applyFill="1" applyBorder="1" applyAlignment="1">
      <alignment horizontal="center" vertical="center"/>
    </xf>
    <xf numFmtId="0" fontId="36" fillId="0" borderId="7" xfId="7" applyFont="1" applyFill="1" applyBorder="1" applyAlignment="1">
      <alignment horizontal="center" vertical="center"/>
    </xf>
    <xf numFmtId="0" fontId="36" fillId="0" borderId="8" xfId="7" applyFont="1" applyFill="1" applyBorder="1" applyAlignment="1">
      <alignment horizontal="center" vertical="center"/>
    </xf>
    <xf numFmtId="0" fontId="0" fillId="0" borderId="2" xfId="7" applyFont="1" applyFill="1" applyBorder="1" applyAlignment="1">
      <alignment horizontal="center" vertical="center"/>
    </xf>
    <xf numFmtId="0" fontId="36" fillId="0" borderId="3" xfId="7" applyFont="1" applyFill="1" applyBorder="1" applyAlignment="1">
      <alignment horizontal="center" vertical="center"/>
    </xf>
    <xf numFmtId="0" fontId="36" fillId="0" borderId="4" xfId="7" applyFont="1" applyFill="1" applyBorder="1" applyAlignment="1">
      <alignment horizontal="center" vertical="center"/>
    </xf>
    <xf numFmtId="0" fontId="36" fillId="0" borderId="2" xfId="7" applyFont="1" applyFill="1" applyBorder="1" applyAlignment="1">
      <alignment horizontal="center" vertical="center"/>
    </xf>
    <xf numFmtId="0" fontId="36" fillId="0" borderId="1" xfId="7" applyFont="1" applyFill="1" applyBorder="1" applyAlignment="1">
      <alignment horizontal="center" vertical="center" wrapText="1"/>
    </xf>
    <xf numFmtId="0" fontId="36" fillId="0" borderId="1" xfId="7" applyFont="1" applyFill="1" applyBorder="1" applyAlignment="1">
      <alignment horizontal="center" vertical="center"/>
    </xf>
    <xf numFmtId="0" fontId="36" fillId="10" borderId="1" xfId="7" applyFont="1" applyFill="1" applyBorder="1" applyAlignment="1">
      <alignment horizontal="center" vertical="center"/>
    </xf>
    <xf numFmtId="0" fontId="35" fillId="4" borderId="0" xfId="3" applyFont="1" applyFill="1" applyAlignment="1">
      <alignment horizontal="center" vertical="center"/>
    </xf>
    <xf numFmtId="0" fontId="42" fillId="4" borderId="0" xfId="7" applyFont="1" applyFill="1" applyAlignment="1">
      <alignment horizontal="center" vertical="center"/>
    </xf>
    <xf numFmtId="0" fontId="38" fillId="4" borderId="23" xfId="3" applyFont="1" applyFill="1" applyBorder="1" applyAlignment="1">
      <alignment horizontal="center" vertical="center"/>
    </xf>
    <xf numFmtId="0" fontId="38" fillId="4" borderId="24" xfId="3" applyFont="1" applyFill="1" applyBorder="1" applyAlignment="1">
      <alignment horizontal="center" vertical="center"/>
    </xf>
    <xf numFmtId="0" fontId="38" fillId="4" borderId="25" xfId="3" applyFont="1" applyFill="1" applyBorder="1" applyAlignment="1">
      <alignment horizontal="center" vertical="center"/>
    </xf>
    <xf numFmtId="0" fontId="36" fillId="4" borderId="1" xfId="7" applyFont="1" applyFill="1" applyBorder="1" applyAlignment="1">
      <alignment horizontal="center" vertical="center"/>
    </xf>
    <xf numFmtId="0" fontId="36" fillId="4" borderId="2" xfId="7" applyFont="1" applyFill="1" applyBorder="1" applyAlignment="1">
      <alignment horizontal="center" vertical="center" wrapText="1"/>
    </xf>
    <xf numFmtId="0" fontId="36" fillId="4" borderId="3" xfId="7" applyFont="1" applyFill="1" applyBorder="1" applyAlignment="1">
      <alignment horizontal="center" vertical="center" wrapText="1"/>
    </xf>
    <xf numFmtId="0" fontId="36" fillId="4" borderId="1" xfId="7" applyFont="1" applyFill="1" applyBorder="1" applyAlignment="1">
      <alignment horizontal="center" vertical="center" wrapText="1"/>
    </xf>
    <xf numFmtId="0" fontId="36" fillId="4" borderId="4" xfId="7" applyFont="1" applyFill="1" applyBorder="1" applyAlignment="1">
      <alignment horizontal="center" vertical="center" wrapText="1"/>
    </xf>
    <xf numFmtId="0" fontId="36" fillId="4" borderId="2" xfId="3" applyFont="1" applyFill="1" applyBorder="1" applyAlignment="1">
      <alignment horizontal="center" vertical="center" wrapText="1"/>
    </xf>
    <xf numFmtId="0" fontId="36" fillId="4" borderId="3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6" fillId="4" borderId="1" xfId="3" applyFont="1" applyFill="1" applyBorder="1" applyAlignment="1">
      <alignment horizontal="center" vertical="center" wrapText="1"/>
    </xf>
    <xf numFmtId="0" fontId="38" fillId="4" borderId="23" xfId="7" applyFont="1" applyFill="1" applyBorder="1" applyAlignment="1">
      <alignment horizontal="center" vertical="center"/>
    </xf>
    <xf numFmtId="0" fontId="38" fillId="4" borderId="24" xfId="7" applyFont="1" applyFill="1" applyBorder="1" applyAlignment="1">
      <alignment horizontal="center" vertical="center"/>
    </xf>
    <xf numFmtId="0" fontId="38" fillId="4" borderId="25" xfId="7" applyFont="1" applyFill="1" applyBorder="1" applyAlignment="1">
      <alignment horizontal="center" vertical="center"/>
    </xf>
    <xf numFmtId="179" fontId="35" fillId="4" borderId="0" xfId="3" applyNumberFormat="1" applyFont="1" applyFill="1" applyAlignment="1">
      <alignment horizontal="center"/>
    </xf>
    <xf numFmtId="179" fontId="41" fillId="4" borderId="0" xfId="3" applyNumberFormat="1" applyFont="1" applyFill="1" applyAlignment="1">
      <alignment horizontal="center" vertical="center"/>
    </xf>
    <xf numFmtId="179" fontId="0" fillId="4" borderId="1" xfId="3" applyNumberFormat="1" applyFont="1" applyFill="1" applyBorder="1" applyAlignment="1">
      <alignment horizontal="center"/>
    </xf>
    <xf numFmtId="179" fontId="36" fillId="4" borderId="1" xfId="3" applyNumberFormat="1" applyFont="1" applyFill="1" applyBorder="1" applyAlignment="1">
      <alignment horizontal="center"/>
    </xf>
    <xf numFmtId="179" fontId="36" fillId="4" borderId="0" xfId="3" applyNumberFormat="1" applyFont="1" applyFill="1" applyAlignment="1">
      <alignment horizontal="left"/>
    </xf>
    <xf numFmtId="185" fontId="36" fillId="4" borderId="1" xfId="3" applyNumberFormat="1" applyFont="1" applyFill="1" applyBorder="1" applyAlignment="1">
      <alignment horizontal="center"/>
    </xf>
    <xf numFmtId="179" fontId="36" fillId="4" borderId="0" xfId="3" applyNumberFormat="1" applyFont="1" applyFill="1"/>
    <xf numFmtId="0" fontId="37" fillId="0" borderId="1" xfId="15" applyFont="1" applyBorder="1" applyAlignment="1">
      <alignment horizontal="center"/>
    </xf>
    <xf numFmtId="0" fontId="38" fillId="0" borderId="1" xfId="15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 wrapText="1"/>
    </xf>
    <xf numFmtId="0" fontId="38" fillId="0" borderId="1" xfId="7" applyFont="1" applyBorder="1" applyAlignment="1">
      <alignment horizontal="center"/>
    </xf>
    <xf numFmtId="0" fontId="27" fillId="0" borderId="19" xfId="15" applyFont="1" applyBorder="1" applyAlignment="1">
      <alignment horizontal="left"/>
    </xf>
    <xf numFmtId="0" fontId="27" fillId="0" borderId="20" xfId="15" applyFont="1" applyBorder="1" applyAlignment="1">
      <alignment horizontal="left"/>
    </xf>
    <xf numFmtId="0" fontId="27" fillId="0" borderId="21" xfId="15" applyFont="1" applyBorder="1" applyAlignment="1">
      <alignment horizontal="left"/>
    </xf>
    <xf numFmtId="0" fontId="27" fillId="0" borderId="19" xfId="15" applyFont="1" applyBorder="1" applyAlignment="1">
      <alignment horizontal="left" vertical="center"/>
    </xf>
    <xf numFmtId="0" fontId="27" fillId="0" borderId="20" xfId="15" applyFont="1" applyBorder="1" applyAlignment="1">
      <alignment horizontal="left" vertical="center"/>
    </xf>
    <xf numFmtId="0" fontId="27" fillId="0" borderId="21" xfId="15" applyFont="1" applyBorder="1" applyAlignment="1">
      <alignment horizontal="left" vertical="center"/>
    </xf>
    <xf numFmtId="0" fontId="27" fillId="0" borderId="19" xfId="15" applyFont="1" applyBorder="1" applyAlignment="1">
      <alignment horizontal="center" vertical="center"/>
    </xf>
    <xf numFmtId="0" fontId="27" fillId="0" borderId="20" xfId="15" applyFont="1" applyBorder="1" applyAlignment="1">
      <alignment horizontal="center" vertical="center"/>
    </xf>
    <xf numFmtId="0" fontId="27" fillId="0" borderId="21" xfId="15" applyFont="1" applyBorder="1" applyAlignment="1">
      <alignment horizontal="center" vertical="center"/>
    </xf>
    <xf numFmtId="0" fontId="27" fillId="0" borderId="22" xfId="15" applyFont="1" applyBorder="1" applyAlignment="1">
      <alignment horizontal="center" vertical="center"/>
    </xf>
    <xf numFmtId="0" fontId="36" fillId="0" borderId="1" xfId="3" applyFont="1" applyBorder="1" applyAlignment="1">
      <alignment horizontal="left" vertical="center"/>
    </xf>
    <xf numFmtId="0" fontId="39" fillId="0" borderId="1" xfId="7" applyFont="1" applyBorder="1" applyAlignment="1">
      <alignment horizontal="center" vertical="center" wrapText="1"/>
    </xf>
    <xf numFmtId="0" fontId="27" fillId="0" borderId="1" xfId="7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34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0" borderId="0" xfId="7" applyFont="1" applyFill="1" applyAlignment="1">
      <alignment horizontal="center" vertical="center"/>
    </xf>
    <xf numFmtId="0" fontId="96" fillId="0" borderId="6" xfId="7" applyFill="1" applyBorder="1" applyAlignment="1">
      <alignment horizontal="center"/>
    </xf>
    <xf numFmtId="0" fontId="96" fillId="0" borderId="7" xfId="7" applyFill="1" applyBorder="1" applyAlignment="1">
      <alignment horizontal="center"/>
    </xf>
    <xf numFmtId="0" fontId="96" fillId="0" borderId="8" xfId="7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71" fillId="0" borderId="8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6" fillId="0" borderId="1" xfId="0" applyFont="1" applyFill="1" applyBorder="1" applyAlignment="1">
      <alignment horizontal="center" vertical="center"/>
    </xf>
  </cellXfs>
  <cellStyles count="20">
    <cellStyle name="0,0_x000d__x000a_NA_x000d__x000a_" xfId="3"/>
    <cellStyle name="A4 Small 210 x 297 mm" xfId="19"/>
    <cellStyle name="百分比" xfId="1" builtinId="5"/>
    <cellStyle name="百分比 2" xfId="4"/>
    <cellStyle name="常规" xfId="0" builtinId="0"/>
    <cellStyle name="常规 10 100 3" xfId="5"/>
    <cellStyle name="常规 2" xfId="6"/>
    <cellStyle name="常规 2 2" xfId="7"/>
    <cellStyle name="常规 3" xfId="8"/>
    <cellStyle name="常规 4" xfId="9"/>
    <cellStyle name="常规 5" xfId="10"/>
    <cellStyle name="常规 6" xfId="11"/>
    <cellStyle name="常规 7" xfId="12"/>
    <cellStyle name="常规 9 2 2 2 5" xfId="13"/>
    <cellStyle name="常规 9 2_Sheet75" xfId="14"/>
    <cellStyle name="常规_表6数据品质管理表" xfId="15"/>
    <cellStyle name="超链接" xfId="2" builtinId="8"/>
    <cellStyle name="一般 3" xfId="16"/>
    <cellStyle name="一般_Sheet9" xfId="17"/>
    <cellStyle name="一般_基本資料" xfId="1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emf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317499</xdr:colOff>
      <xdr:row>0</xdr:row>
      <xdr:rowOff>0</xdr:rowOff>
    </xdr:from>
    <xdr:to>
      <xdr:col>18</xdr:col>
      <xdr:colOff>3092450</xdr:colOff>
      <xdr:row>4</xdr:row>
      <xdr:rowOff>112712</xdr:rowOff>
    </xdr:to>
    <xdr:sp macro="" textlink="">
      <xdr:nvSpPr>
        <xdr:cNvPr id="4" name="文本框 3"/>
        <xdr:cNvSpPr txBox="1"/>
      </xdr:nvSpPr>
      <xdr:spPr>
        <a:xfrm>
          <a:off x="12896215" y="0"/>
          <a:ext cx="2775585" cy="92202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solidFill>
                <a:srgbClr val="FF0000"/>
              </a:solidFill>
            </a:rPr>
            <a:t>请大家认真阅读邀请（</a:t>
          </a:r>
          <a:r>
            <a:rPr lang="en-US" altLang="zh-CN" sz="1800" b="1">
              <a:solidFill>
                <a:srgbClr val="FF0000"/>
              </a:solidFill>
            </a:rPr>
            <a:t>S+T</a:t>
          </a:r>
          <a:r>
            <a:rPr lang="zh-CN" altLang="en-US" sz="1800" b="1">
              <a:solidFill>
                <a:srgbClr val="FF0000"/>
              </a:solidFill>
            </a:rPr>
            <a:t>列）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27213</xdr:colOff>
      <xdr:row>3</xdr:row>
      <xdr:rowOff>1353</xdr:rowOff>
    </xdr:from>
    <xdr:to>
      <xdr:col>13</xdr:col>
      <xdr:colOff>599807</xdr:colOff>
      <xdr:row>7</xdr:row>
      <xdr:rowOff>267999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5170" y="883920"/>
          <a:ext cx="4973320" cy="2165350"/>
        </a:xfrm>
        <a:prstGeom prst="rect">
          <a:avLst/>
        </a:prstGeom>
      </xdr:spPr>
    </xdr:pic>
    <xdr:clientData/>
  </xdr:twoCellAnchor>
  <xdr:twoCellAnchor editAs="oneCell">
    <xdr:from>
      <xdr:col>9</xdr:col>
      <xdr:colOff>145143</xdr:colOff>
      <xdr:row>7</xdr:row>
      <xdr:rowOff>171688</xdr:rowOff>
    </xdr:from>
    <xdr:to>
      <xdr:col>13</xdr:col>
      <xdr:colOff>447452</xdr:colOff>
      <xdr:row>10</xdr:row>
      <xdr:rowOff>101476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89480" y="2952750"/>
          <a:ext cx="3356610" cy="1682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85725</xdr:rowOff>
    </xdr:from>
    <xdr:to>
      <xdr:col>4</xdr:col>
      <xdr:colOff>485775</xdr:colOff>
      <xdr:row>14</xdr:row>
      <xdr:rowOff>28575</xdr:rowOff>
    </xdr:to>
    <xdr:pic>
      <xdr:nvPicPr>
        <xdr:cNvPr id="2403241" name="圖片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84"/>
        <a:stretch>
          <a:fillRect/>
        </a:stretch>
      </xdr:blipFill>
      <xdr:spPr>
        <a:xfrm>
          <a:off x="0" y="2193925"/>
          <a:ext cx="4733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10</xdr:row>
      <xdr:rowOff>47625</xdr:rowOff>
    </xdr:from>
    <xdr:to>
      <xdr:col>6</xdr:col>
      <xdr:colOff>574675</xdr:colOff>
      <xdr:row>15</xdr:row>
      <xdr:rowOff>142875</xdr:rowOff>
    </xdr:to>
    <xdr:pic>
      <xdr:nvPicPr>
        <xdr:cNvPr id="2403242" name="圖片 1" descr="畫面剪輯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6425" y="2155825"/>
          <a:ext cx="44894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171450</xdr:colOff>
      <xdr:row>1</xdr:row>
      <xdr:rowOff>57150</xdr:rowOff>
    </xdr:from>
    <xdr:to>
      <xdr:col>11</xdr:col>
      <xdr:colOff>400050</xdr:colOff>
      <xdr:row>19</xdr:row>
      <xdr:rowOff>238125</xdr:rowOff>
    </xdr:to>
    <xdr:pic>
      <xdr:nvPicPr>
        <xdr:cNvPr id="2403243" name="圖片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9600" y="247650"/>
          <a:ext cx="4368800" cy="385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457200</xdr:colOff>
      <xdr:row>1</xdr:row>
      <xdr:rowOff>171450</xdr:rowOff>
    </xdr:from>
    <xdr:to>
      <xdr:col>13</xdr:col>
      <xdr:colOff>895350</xdr:colOff>
      <xdr:row>18</xdr:row>
      <xdr:rowOff>152400</xdr:rowOff>
    </xdr:to>
    <xdr:pic>
      <xdr:nvPicPr>
        <xdr:cNvPr id="2403244" name="圖片 2" descr="畫面剪輯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5550" y="361950"/>
          <a:ext cx="4756150" cy="342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235758</xdr:colOff>
      <xdr:row>2</xdr:row>
      <xdr:rowOff>145934</xdr:rowOff>
    </xdr:from>
    <xdr:to>
      <xdr:col>17</xdr:col>
      <xdr:colOff>317673</xdr:colOff>
      <xdr:row>12</xdr:row>
      <xdr:rowOff>127519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5685" y="526415"/>
          <a:ext cx="3510915" cy="188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187960</xdr:colOff>
      <xdr:row>13</xdr:row>
      <xdr:rowOff>78105</xdr:rowOff>
    </xdr:from>
    <xdr:to>
      <xdr:col>17</xdr:col>
      <xdr:colOff>231140</xdr:colOff>
      <xdr:row>23</xdr:row>
      <xdr:rowOff>59690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8060" y="2554605"/>
          <a:ext cx="3472180" cy="1886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&#19978;&#28023;&#33521;&#26480;&#24037;&#21378;&#32452;&#32455;&#30899;&#30424;&#26597;-&#35843;&#26597;&#34920;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deng\Desktop\&#21487;&#25345;&#32493;&#21457;&#23637;&#24037;&#20316;\2022&#30899;&#25490;&#26597;\&#31532;&#20108;&#38454;&#27573;&#30899;&#30424;&#26597;&#24037;&#20316;\&#21508;&#24037;&#21378;&#31532;&#19968;&#36718;&#21453;&#39304;\YFPO&#21508;&#24037;&#21378;&#32452;&#32455;&#30899;&#30424;&#26597;-&#30424;&#26597;&#35745;&#21010;&#21644;&#30424;&#26597;&#32479;&#35745;&#34920;0520--YT--&#22797;&#26680;&#1996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deng\Desktop\&#21487;&#25345;&#32493;&#21457;&#23637;&#24037;&#20316;\2022&#30899;&#25490;&#26597;\&#23433;&#20141;&#25253;&#21578;\final\&#20225;&#19994;&#23618;&#38754;&#28201;&#23460;&#27668;&#20307;&#25490;&#25918;&#28165;&#21333;-AT&#24037;&#21378;-v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录"/>
      <sheetName val="1. 基本信息表"/>
      <sheetName val="2. 排放源鉴别表"/>
      <sheetName val="3. 报告范围"/>
      <sheetName val="4. 活动水平数据表"/>
      <sheetName val="5. 排放因子"/>
      <sheetName val="6 排放量计算表"/>
      <sheetName val="7 温室气体排放总表"/>
      <sheetName val="8. 数据品质管理表"/>
      <sheetName val="编号1~5 空调制冷剂逸散统计表"/>
      <sheetName val="编号6 CO2灭火器消耗统计表"/>
      <sheetName val="编号7 汽油消耗统计-商务汽车"/>
      <sheetName val="编号8 化粪池逸散排放分表"/>
      <sheetName val="编号10 天然气消耗量统计表"/>
      <sheetName val="编号11 柴油消耗统计-应急发电机"/>
      <sheetName val="编号12 丙烷消耗量统计表"/>
      <sheetName val="编号13 工厂用电统计"/>
      <sheetName val="编号16 17 上下游运输用油统计"/>
      <sheetName val="编号18 商务旅行统计表-飞机"/>
      <sheetName val="编号18 商务旅行统计表-铁路"/>
      <sheetName val="编号18 商务旅行统计表-公路"/>
      <sheetName val="编号19 员工通勤统计"/>
      <sheetName val="编号20 原物料消耗统计表1"/>
      <sheetName val="编号20 原物料消耗统计表2"/>
      <sheetName val="编号24 工厂用水统计"/>
      <sheetName val="编号25 工厂危险废弃物焚烧处置量统计"/>
      <sheetName val="监测计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4">
          <cell r="C14">
            <v>0.14099999999999999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9">
          <cell r="L9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碳排查计划"/>
      <sheetName val="目录"/>
      <sheetName val="1. 基本信息表"/>
      <sheetName val="2. 排放源鉴别表"/>
      <sheetName val="3. 报告范围"/>
      <sheetName val="4. 活动水平数据表"/>
      <sheetName val="5. 排放因子"/>
      <sheetName val="6 排放量计算表"/>
      <sheetName val="7 温室气体排放总表"/>
      <sheetName val="8. 数据品质管理表"/>
      <sheetName val="编号1~5 空调制冷剂逸散统计表"/>
      <sheetName val="编号6 CO2灭火器消耗统计表"/>
      <sheetName val="编号7 汽油消耗统计-商务汽车"/>
      <sheetName val="编号8 企业员工工时统计"/>
      <sheetName val="编号8 化粪池逸散排放分表"/>
      <sheetName val="编号9 RTO焚烧-非甲烷总烃排放量统计表"/>
      <sheetName val="编号10 天然气消耗量统计表"/>
      <sheetName val="编号11 柴油消耗统计-应急发电机"/>
      <sheetName val="编号12 丙烷消耗量统计表"/>
      <sheetName val="编号13 工厂用电统计"/>
      <sheetName val="编号14 工厂采暖表"/>
      <sheetName val="编号15 工厂压缩空气折用能统计"/>
      <sheetName val="编号16 17 上下游运输用油统计"/>
      <sheetName val="编号18 商务旅行统计表-飞机"/>
      <sheetName val="编号18 商务旅行统计表-铁路"/>
      <sheetName val="编号18 商务旅行统计表-公路"/>
      <sheetName val="编号19 员工通勤统计"/>
      <sheetName val="编号20 原物料消耗统计表1"/>
      <sheetName val="编号20 原物料消耗统计表2"/>
      <sheetName val="编号23 食堂用能统计表"/>
      <sheetName val="编号24 工厂用水统计"/>
      <sheetName val="编号25 工厂危险废弃物焚烧处置量统计"/>
      <sheetName val="监测计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G15">
            <v>0.71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录"/>
      <sheetName val="1. 基本信息表"/>
      <sheetName val="2. 排放源鉴别表"/>
      <sheetName val="3. 报告范围"/>
      <sheetName val="4. 活动水平数据表"/>
      <sheetName val="监测计划"/>
      <sheetName val="表5排放量计算表"/>
      <sheetName val="5. 排放因子"/>
      <sheetName val="6 排放量计算表"/>
      <sheetName val="7 温室气体排放总表"/>
      <sheetName val="8. 数据品质管理表"/>
      <sheetName val="GWP值索引表"/>
      <sheetName val="非甲烷总烃排放量统计表"/>
      <sheetName val="食堂用能统计表"/>
      <sheetName val="制冷剂逸散统计表"/>
      <sheetName val="天然气消耗量统计表"/>
      <sheetName val="柴油消耗统计-应急发电机"/>
      <sheetName val="汽油消耗统计-商务汽车"/>
      <sheetName val="CO2灭火器消耗统计表"/>
      <sheetName val="企业员工工时统计"/>
      <sheetName val="表4-1逸散排放分表"/>
      <sheetName val="工厂用电统计"/>
      <sheetName val="工厂压缩空气折用能统计"/>
      <sheetName val="上下游运输用油统计"/>
      <sheetName val="商务旅行统计表-飞机"/>
      <sheetName val="商务旅行统计表-铁路"/>
      <sheetName val="商务旅行统计表-公路"/>
      <sheetName val="员工通勤统计"/>
      <sheetName val="原物料消耗统计表"/>
      <sheetName val="工厂用水统计"/>
      <sheetName val="工厂废弃物焚烧处置量统计"/>
      <sheetName val="表4排放系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C6" t="str">
            <v>天然气燃烧设备</v>
          </cell>
          <cell r="D6" t="str">
            <v>天然气的燃烧</v>
          </cell>
          <cell r="E6" t="str">
            <v>天然气</v>
          </cell>
          <cell r="F6" t="str">
            <v>CO2 CH4 N2O</v>
          </cell>
        </row>
        <row r="7">
          <cell r="C7" t="str">
            <v>应急柴油发电机</v>
          </cell>
          <cell r="D7" t="str">
            <v>柴油的燃烧</v>
          </cell>
          <cell r="E7" t="str">
            <v>柴油</v>
          </cell>
          <cell r="F7" t="str">
            <v>CO2 CH4 N2O</v>
          </cell>
        </row>
        <row r="8">
          <cell r="C8" t="str">
            <v>RTO焚烧炉</v>
          </cell>
          <cell r="D8" t="str">
            <v>非甲烷总烃排放燃烧</v>
          </cell>
          <cell r="E8" t="str">
            <v>非甲烷总烃</v>
          </cell>
          <cell r="F8" t="str">
            <v>CO2 CH4 N2O</v>
          </cell>
        </row>
        <row r="9">
          <cell r="C9" t="str">
            <v>商务汽车</v>
          </cell>
          <cell r="D9" t="str">
            <v>汽油的燃烧</v>
          </cell>
          <cell r="E9" t="str">
            <v>汽油</v>
          </cell>
          <cell r="F9" t="str">
            <v>CO2 CH4 N2O</v>
          </cell>
          <cell r="H9" t="str">
            <v>吨</v>
          </cell>
        </row>
        <row r="10">
          <cell r="C10" t="str">
            <v>电气控制箱冷气机/冷冻水机组</v>
          </cell>
          <cell r="D10" t="str">
            <v>R134a的逸散</v>
          </cell>
          <cell r="E10" t="str">
            <v>R134a</v>
          </cell>
          <cell r="F10" t="str">
            <v>HFCs</v>
          </cell>
          <cell r="H10" t="str">
            <v>公斤</v>
          </cell>
        </row>
        <row r="11">
          <cell r="C11" t="str">
            <v>模温机/冰水机</v>
          </cell>
          <cell r="D11" t="str">
            <v>R407c的逸散</v>
          </cell>
          <cell r="E11" t="str">
            <v>R407c</v>
          </cell>
          <cell r="F11" t="str">
            <v>HFCs</v>
          </cell>
          <cell r="H11" t="str">
            <v>公斤</v>
          </cell>
        </row>
        <row r="12">
          <cell r="C12" t="str">
            <v>空压系统冷干机</v>
          </cell>
          <cell r="D12" t="str">
            <v>R23的逸散</v>
          </cell>
          <cell r="E12" t="str">
            <v>R23</v>
          </cell>
          <cell r="F12" t="str">
            <v>HFCs</v>
          </cell>
          <cell r="H12" t="str">
            <v>公斤</v>
          </cell>
        </row>
        <row r="13">
          <cell r="C13" t="str">
            <v>分体空调系统</v>
          </cell>
          <cell r="F13" t="str">
            <v>HFCs</v>
          </cell>
        </row>
        <row r="14">
          <cell r="F14" t="str">
            <v>HFCs</v>
          </cell>
        </row>
        <row r="15">
          <cell r="F15" t="str">
            <v>HFCs</v>
          </cell>
          <cell r="H15" t="str">
            <v>公斤</v>
          </cell>
        </row>
        <row r="16">
          <cell r="C16" t="str">
            <v>CO2灭火系统</v>
          </cell>
          <cell r="D16" t="str">
            <v>CO2的逸散</v>
          </cell>
          <cell r="E16" t="str">
            <v>CO2</v>
          </cell>
          <cell r="F16" t="str">
            <v>CO2</v>
          </cell>
          <cell r="H16" t="str">
            <v>公斤</v>
          </cell>
        </row>
        <row r="17">
          <cell r="C17" t="str">
            <v>化粪系统</v>
          </cell>
          <cell r="D17" t="str">
            <v>CH4的逸散</v>
          </cell>
          <cell r="E17" t="str">
            <v>CH4</v>
          </cell>
          <cell r="F17" t="str">
            <v>CH4</v>
          </cell>
          <cell r="H17" t="str">
            <v>吨</v>
          </cell>
        </row>
        <row r="18">
          <cell r="C18" t="str">
            <v>用电设施</v>
          </cell>
          <cell r="D18" t="str">
            <v>电力消耗</v>
          </cell>
          <cell r="E18" t="str">
            <v>CO2</v>
          </cell>
          <cell r="F18" t="str">
            <v>CO2</v>
          </cell>
          <cell r="H18" t="str">
            <v>度</v>
          </cell>
        </row>
        <row r="19">
          <cell r="C19" t="str">
            <v>工厂压缩空气设施</v>
          </cell>
          <cell r="D19" t="str">
            <v>电力消耗</v>
          </cell>
          <cell r="E19" t="str">
            <v>CO2</v>
          </cell>
          <cell r="F19" t="str">
            <v>CO2</v>
          </cell>
          <cell r="H19" t="str">
            <v>度</v>
          </cell>
        </row>
        <row r="20">
          <cell r="C20" t="str">
            <v>货车-上游运输</v>
          </cell>
          <cell r="D20" t="str">
            <v>柴油的燃烧</v>
          </cell>
          <cell r="E20" t="str">
            <v>柴油</v>
          </cell>
          <cell r="F20" t="str">
            <v>CO2 CH4 N2O</v>
          </cell>
        </row>
        <row r="21">
          <cell r="C21" t="str">
            <v>货车-下游运输</v>
          </cell>
          <cell r="D21" t="str">
            <v>柴油的消耗</v>
          </cell>
          <cell r="E21" t="str">
            <v>柴油</v>
          </cell>
          <cell r="F21" t="str">
            <v>CO2 CH4 N2O</v>
          </cell>
          <cell r="H21" t="str">
            <v>吨</v>
          </cell>
        </row>
        <row r="22">
          <cell r="C22" t="str">
            <v>商务旅行-飞机</v>
          </cell>
          <cell r="D22" t="str">
            <v>燃油的消耗</v>
          </cell>
          <cell r="E22" t="str">
            <v>燃油</v>
          </cell>
          <cell r="F22" t="str">
            <v>CO2</v>
          </cell>
        </row>
        <row r="23">
          <cell r="C23" t="str">
            <v>商务旅行-铁路</v>
          </cell>
          <cell r="D23" t="str">
            <v>电力的消耗</v>
          </cell>
          <cell r="E23" t="str">
            <v>电力</v>
          </cell>
          <cell r="F23" t="str">
            <v>CO2</v>
          </cell>
        </row>
        <row r="24">
          <cell r="C24" t="str">
            <v>商务旅行-道路</v>
          </cell>
          <cell r="D24" t="str">
            <v>燃料的消耗</v>
          </cell>
          <cell r="E24" t="str">
            <v>汽油</v>
          </cell>
          <cell r="F24" t="str">
            <v>CO2 CH4 N2O</v>
          </cell>
        </row>
        <row r="25">
          <cell r="C25" t="str">
            <v>商务旅行-道路</v>
          </cell>
          <cell r="D25" t="str">
            <v>电力的消耗</v>
          </cell>
          <cell r="E25" t="str">
            <v>电力</v>
          </cell>
          <cell r="F25" t="str">
            <v>CO2</v>
          </cell>
        </row>
        <row r="26">
          <cell r="C26" t="str">
            <v>员工通勤-汽车</v>
          </cell>
          <cell r="D26" t="str">
            <v>汽油的燃烧</v>
          </cell>
          <cell r="E26" t="str">
            <v>汽油</v>
          </cell>
          <cell r="F26" t="str">
            <v>CO2 CH4 N2O</v>
          </cell>
        </row>
        <row r="27">
          <cell r="C27" t="str">
            <v>员工通勤-汽车</v>
          </cell>
          <cell r="D27" t="str">
            <v>电力的消耗</v>
          </cell>
          <cell r="E27" t="str">
            <v>电力</v>
          </cell>
          <cell r="F27" t="str">
            <v>CO2</v>
          </cell>
        </row>
        <row r="28">
          <cell r="C28" t="str">
            <v>员工通勤-地铁</v>
          </cell>
          <cell r="D28" t="str">
            <v>电力的消耗</v>
          </cell>
          <cell r="E28" t="str">
            <v>电力</v>
          </cell>
          <cell r="F28" t="str">
            <v>CO2</v>
          </cell>
        </row>
        <row r="29">
          <cell r="C29" t="str">
            <v>员工通勤-电瓶车</v>
          </cell>
          <cell r="D29" t="str">
            <v>电力的消耗</v>
          </cell>
          <cell r="E29" t="str">
            <v>电力</v>
          </cell>
          <cell r="F29" t="str">
            <v>CO2</v>
          </cell>
        </row>
        <row r="30">
          <cell r="C30" t="str">
            <v>员工通勤-班车</v>
          </cell>
          <cell r="D30" t="str">
            <v>柴油的消耗</v>
          </cell>
          <cell r="E30" t="str">
            <v>柴油</v>
          </cell>
          <cell r="F30" t="str">
            <v>CO2 CH4 N2O</v>
          </cell>
          <cell r="H30" t="str">
            <v>公斤</v>
          </cell>
        </row>
        <row r="31">
          <cell r="C31" t="str">
            <v>原料生产</v>
          </cell>
          <cell r="D31" t="str">
            <v>原料生产制造排放</v>
          </cell>
          <cell r="E31" t="str">
            <v>原料粒子</v>
          </cell>
          <cell r="F31" t="str">
            <v>CO2</v>
          </cell>
        </row>
        <row r="32">
          <cell r="D32" t="str">
            <v>原料生产制造排放</v>
          </cell>
          <cell r="E32" t="str">
            <v>涂料类</v>
          </cell>
          <cell r="F32" t="str">
            <v>CO2</v>
          </cell>
        </row>
        <row r="33">
          <cell r="C33" t="str">
            <v>食堂服务</v>
          </cell>
          <cell r="D33" t="str">
            <v>食堂用能</v>
          </cell>
          <cell r="E33" t="str">
            <v>食堂用电</v>
          </cell>
          <cell r="F33" t="str">
            <v>CO2</v>
          </cell>
        </row>
        <row r="34">
          <cell r="E34" t="str">
            <v>食堂用天然气</v>
          </cell>
          <cell r="F34" t="str">
            <v>CO2 CH4 N2O</v>
          </cell>
        </row>
        <row r="35">
          <cell r="E35" t="str">
            <v>食堂用水</v>
          </cell>
          <cell r="F35" t="str">
            <v>CO2</v>
          </cell>
        </row>
        <row r="36">
          <cell r="C36" t="str">
            <v>自来水</v>
          </cell>
          <cell r="D36" t="str">
            <v>水的生产</v>
          </cell>
          <cell r="E36" t="str">
            <v>自来水</v>
          </cell>
          <cell r="F36" t="str">
            <v>CO2</v>
          </cell>
        </row>
        <row r="37">
          <cell r="C37" t="str">
            <v>危险废弃物</v>
          </cell>
          <cell r="D37" t="str">
            <v>废弃物的焚烧</v>
          </cell>
          <cell r="E37" t="str">
            <v>废弃物</v>
          </cell>
          <cell r="F37" t="str">
            <v>CO2 CH4 N2O</v>
          </cell>
        </row>
      </sheetData>
      <sheetData sheetId="5" refreshError="1"/>
      <sheetData sheetId="6" refreshError="1"/>
      <sheetData sheetId="7" refreshError="1">
        <row r="7">
          <cell r="D7">
            <v>3.8978999999999999E-4</v>
          </cell>
        </row>
        <row r="8">
          <cell r="D8">
            <v>3.8979000000000001E-5</v>
          </cell>
        </row>
        <row r="16">
          <cell r="D16">
            <v>1.6655000000000001E-4</v>
          </cell>
        </row>
        <row r="17">
          <cell r="D17">
            <v>1.6655000000000001E-4</v>
          </cell>
        </row>
        <row r="33">
          <cell r="C33">
            <v>1908</v>
          </cell>
        </row>
        <row r="35">
          <cell r="C35">
            <v>2256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icao.int/environmental-protection/CarbonOffset/Page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28"/>
  <sheetViews>
    <sheetView workbookViewId="0">
      <selection activeCell="C25" sqref="C25"/>
    </sheetView>
  </sheetViews>
  <sheetFormatPr defaultColWidth="8.875" defaultRowHeight="14.25"/>
  <cols>
    <col min="1" max="1" width="3.625" style="444" customWidth="1"/>
    <col min="2" max="2" width="47.125" style="444" customWidth="1"/>
    <col min="3" max="3" width="57.25" style="444" customWidth="1"/>
    <col min="4" max="16384" width="8.875" style="444"/>
  </cols>
  <sheetData>
    <row r="2" spans="2:3" ht="16.350000000000001" customHeight="1">
      <c r="B2" s="519" t="s">
        <v>0</v>
      </c>
      <c r="C2" s="519"/>
    </row>
    <row r="3" spans="2:3">
      <c r="B3" s="520" t="s">
        <v>1</v>
      </c>
      <c r="C3" s="521"/>
    </row>
    <row r="4" spans="2:3">
      <c r="B4" s="522" t="s">
        <v>2</v>
      </c>
      <c r="C4" s="523"/>
    </row>
    <row r="5" spans="2:3">
      <c r="B5" s="524" t="s">
        <v>3</v>
      </c>
      <c r="C5" s="525"/>
    </row>
    <row r="6" spans="2:3">
      <c r="B6" s="526" t="s">
        <v>4</v>
      </c>
      <c r="C6" s="527"/>
    </row>
    <row r="7" spans="2:3">
      <c r="B7" s="528" t="s">
        <v>5</v>
      </c>
      <c r="C7" s="529"/>
    </row>
    <row r="8" spans="2:3">
      <c r="B8" s="524" t="s">
        <v>6</v>
      </c>
      <c r="C8" s="525"/>
    </row>
    <row r="9" spans="2:3">
      <c r="B9" s="528" t="s">
        <v>7</v>
      </c>
      <c r="C9" s="529"/>
    </row>
    <row r="10" spans="2:3">
      <c r="B10" s="528" t="s">
        <v>8</v>
      </c>
      <c r="C10" s="529"/>
    </row>
    <row r="11" spans="2:3">
      <c r="B11" s="530" t="s">
        <v>9</v>
      </c>
      <c r="C11" s="445" t="s">
        <v>10</v>
      </c>
    </row>
    <row r="12" spans="2:3">
      <c r="B12" s="531"/>
      <c r="C12" s="445" t="s">
        <v>11</v>
      </c>
    </row>
    <row r="13" spans="2:3">
      <c r="B13" s="531"/>
      <c r="C13" s="445" t="s">
        <v>12</v>
      </c>
    </row>
    <row r="14" spans="2:3">
      <c r="B14" s="531"/>
      <c r="C14" s="445" t="s">
        <v>13</v>
      </c>
    </row>
    <row r="15" spans="2:3">
      <c r="B15" s="531"/>
      <c r="C15" s="445" t="s">
        <v>14</v>
      </c>
    </row>
    <row r="16" spans="2:3">
      <c r="B16" s="531"/>
      <c r="C16" s="445" t="s">
        <v>15</v>
      </c>
    </row>
    <row r="17" spans="2:4">
      <c r="B17" s="531"/>
      <c r="C17" s="445" t="s">
        <v>16</v>
      </c>
    </row>
    <row r="18" spans="2:4">
      <c r="B18" s="531"/>
      <c r="C18" s="446" t="s">
        <v>17</v>
      </c>
    </row>
    <row r="19" spans="2:4">
      <c r="B19" s="531"/>
      <c r="C19" s="446" t="s">
        <v>18</v>
      </c>
    </row>
    <row r="20" spans="2:4">
      <c r="B20" s="531"/>
      <c r="C20" s="446" t="s">
        <v>19</v>
      </c>
    </row>
    <row r="21" spans="2:4">
      <c r="B21" s="531"/>
      <c r="C21" s="446" t="s">
        <v>20</v>
      </c>
      <c r="D21" s="447"/>
    </row>
    <row r="22" spans="2:4">
      <c r="B22" s="531"/>
      <c r="C22" s="446" t="s">
        <v>21</v>
      </c>
      <c r="D22" s="447"/>
    </row>
    <row r="23" spans="2:4">
      <c r="B23" s="531"/>
      <c r="C23" s="446" t="s">
        <v>22</v>
      </c>
    </row>
    <row r="24" spans="2:4">
      <c r="B24" s="531"/>
      <c r="C24" s="446" t="s">
        <v>23</v>
      </c>
    </row>
    <row r="25" spans="2:4">
      <c r="B25" s="531"/>
      <c r="C25" s="446" t="s">
        <v>24</v>
      </c>
    </row>
    <row r="26" spans="2:4">
      <c r="B26" s="531"/>
      <c r="C26" s="446" t="s">
        <v>25</v>
      </c>
    </row>
    <row r="27" spans="2:4">
      <c r="B27" s="531"/>
      <c r="C27" s="446" t="s">
        <v>26</v>
      </c>
    </row>
    <row r="28" spans="2:4">
      <c r="B28" s="531"/>
      <c r="C28" s="448" t="s">
        <v>27</v>
      </c>
    </row>
  </sheetData>
  <mergeCells count="10">
    <mergeCell ref="B7:C7"/>
    <mergeCell ref="B8:C8"/>
    <mergeCell ref="B9:C9"/>
    <mergeCell ref="B10:C10"/>
    <mergeCell ref="B11:B28"/>
    <mergeCell ref="B2:C2"/>
    <mergeCell ref="B3:C3"/>
    <mergeCell ref="B4:C4"/>
    <mergeCell ref="B5:C5"/>
    <mergeCell ref="B6:C6"/>
  </mergeCells>
  <phoneticPr fontId="91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2:J48"/>
  <sheetViews>
    <sheetView topLeftCell="A19" zoomScale="90" zoomScaleNormal="90" workbookViewId="0">
      <selection activeCell="J21" sqref="J21"/>
    </sheetView>
  </sheetViews>
  <sheetFormatPr defaultColWidth="9" defaultRowHeight="14.25"/>
  <cols>
    <col min="1" max="1" width="25.75" customWidth="1"/>
    <col min="2" max="2" width="12.125" customWidth="1"/>
    <col min="3" max="3" width="20.75" customWidth="1"/>
    <col min="5" max="5" width="11.625" customWidth="1"/>
    <col min="6" max="6" width="20.125" customWidth="1"/>
    <col min="7" max="7" width="13.875" customWidth="1"/>
    <col min="8" max="8" width="17.125" customWidth="1"/>
    <col min="9" max="9" width="14" customWidth="1"/>
    <col min="10" max="10" width="13" customWidth="1"/>
    <col min="13" max="13" width="12.625"/>
  </cols>
  <sheetData>
    <row r="2" spans="1:4">
      <c r="A2" s="34" t="s">
        <v>150</v>
      </c>
    </row>
    <row r="3" spans="1:4">
      <c r="A3" s="34" t="s">
        <v>530</v>
      </c>
    </row>
    <row r="4" spans="1:4">
      <c r="A4" s="34" t="s">
        <v>531</v>
      </c>
    </row>
    <row r="5" spans="1:4">
      <c r="A5" s="34" t="s">
        <v>532</v>
      </c>
    </row>
    <row r="6" spans="1:4">
      <c r="A6" s="34"/>
    </row>
    <row r="7" spans="1:4">
      <c r="A7" s="34"/>
    </row>
    <row r="8" spans="1:4">
      <c r="A8" s="34"/>
    </row>
    <row r="9" spans="1:4">
      <c r="A9" s="34"/>
      <c r="B9" s="40" t="s">
        <v>533</v>
      </c>
      <c r="C9" s="40" t="s">
        <v>534</v>
      </c>
      <c r="D9" s="40"/>
    </row>
    <row r="10" spans="1:4">
      <c r="A10" s="702"/>
      <c r="B10" s="40" t="s">
        <v>257</v>
      </c>
      <c r="C10" s="40">
        <v>2.75</v>
      </c>
      <c r="D10" s="40"/>
    </row>
    <row r="11" spans="1:4" hidden="1">
      <c r="A11" s="702"/>
      <c r="B11" s="40" t="s">
        <v>257</v>
      </c>
      <c r="C11" s="40">
        <v>2.75</v>
      </c>
      <c r="D11" s="40"/>
    </row>
    <row r="12" spans="1:4">
      <c r="A12" s="702"/>
      <c r="B12" s="40" t="s">
        <v>257</v>
      </c>
      <c r="C12" s="40">
        <v>1.2</v>
      </c>
      <c r="D12" s="40"/>
    </row>
    <row r="13" spans="1:4">
      <c r="A13" s="702"/>
      <c r="B13" s="40" t="s">
        <v>720</v>
      </c>
      <c r="C13" s="40">
        <v>6.7</v>
      </c>
      <c r="D13" s="40"/>
    </row>
    <row r="14" spans="1:4">
      <c r="A14" s="139"/>
    </row>
    <row r="15" spans="1:4">
      <c r="A15" s="139"/>
    </row>
    <row r="16" spans="1:4">
      <c r="A16" s="139"/>
    </row>
    <row r="17" spans="1:10">
      <c r="A17" s="139"/>
      <c r="B17" s="140"/>
      <c r="C17" s="141"/>
    </row>
    <row r="18" spans="1:10">
      <c r="A18" s="139"/>
      <c r="B18" s="140"/>
      <c r="C18" s="141"/>
    </row>
    <row r="19" spans="1:10">
      <c r="A19" s="139"/>
      <c r="B19" s="140"/>
      <c r="C19" s="141"/>
    </row>
    <row r="20" spans="1:10">
      <c r="A20" s="139"/>
      <c r="B20" s="140"/>
      <c r="C20" s="141"/>
    </row>
    <row r="21" spans="1:10">
      <c r="A21" s="139"/>
      <c r="B21" s="140"/>
      <c r="C21" s="141"/>
    </row>
    <row r="22" spans="1:10">
      <c r="A22" s="93" t="s">
        <v>535</v>
      </c>
      <c r="B22" s="32" t="s">
        <v>536</v>
      </c>
      <c r="C22" s="21" t="s">
        <v>537</v>
      </c>
      <c r="D22" s="34" t="s">
        <v>538</v>
      </c>
    </row>
    <row r="23" spans="1:10">
      <c r="A23" s="145" t="s">
        <v>781</v>
      </c>
      <c r="B23" s="504" t="s">
        <v>257</v>
      </c>
      <c r="C23" s="142">
        <v>0</v>
      </c>
    </row>
    <row r="24" spans="1:10">
      <c r="A24" s="518" t="s">
        <v>821</v>
      </c>
      <c r="B24" s="504" t="s">
        <v>257</v>
      </c>
      <c r="C24" s="142">
        <v>0</v>
      </c>
    </row>
    <row r="25" spans="1:10">
      <c r="A25" s="738" t="s">
        <v>820</v>
      </c>
      <c r="B25" s="738" t="s">
        <v>819</v>
      </c>
      <c r="C25" s="142">
        <v>0</v>
      </c>
    </row>
    <row r="26" spans="1:10">
      <c r="A26" s="738" t="s">
        <v>818</v>
      </c>
      <c r="B26" s="21" t="s">
        <v>539</v>
      </c>
      <c r="C26" s="142">
        <v>0</v>
      </c>
    </row>
    <row r="27" spans="1:10">
      <c r="A27" s="738" t="s">
        <v>817</v>
      </c>
      <c r="B27" s="21" t="s">
        <v>257</v>
      </c>
      <c r="C27" s="142">
        <v>6.7</v>
      </c>
    </row>
    <row r="28" spans="1:10" ht="14.45" customHeight="1">
      <c r="A28" s="738" t="s">
        <v>817</v>
      </c>
      <c r="B28" s="21" t="s">
        <v>426</v>
      </c>
      <c r="C28" s="142">
        <v>0</v>
      </c>
      <c r="F28" s="42"/>
    </row>
    <row r="29" spans="1:10">
      <c r="F29" s="42"/>
    </row>
    <row r="30" spans="1:10">
      <c r="A30" s="34" t="s">
        <v>540</v>
      </c>
    </row>
    <row r="31" spans="1:10">
      <c r="A31" s="699" t="s">
        <v>541</v>
      </c>
      <c r="B31" s="700"/>
      <c r="C31" s="700"/>
      <c r="D31" s="700"/>
      <c r="E31" s="700"/>
      <c r="F31" s="701"/>
      <c r="G31" s="35"/>
      <c r="H31" s="143"/>
      <c r="I31" s="143"/>
    </row>
    <row r="32" spans="1:10" s="138" customFormat="1">
      <c r="A32" s="144" t="s">
        <v>542</v>
      </c>
      <c r="B32" s="144" t="s">
        <v>535</v>
      </c>
      <c r="C32" s="144" t="s">
        <v>543</v>
      </c>
      <c r="D32" s="144" t="s">
        <v>544</v>
      </c>
      <c r="E32" s="144" t="s">
        <v>792</v>
      </c>
      <c r="F32" s="144" t="s">
        <v>545</v>
      </c>
      <c r="G32" s="144" t="s">
        <v>546</v>
      </c>
      <c r="H32" s="466" t="s">
        <v>793</v>
      </c>
      <c r="I32" s="92" t="s">
        <v>237</v>
      </c>
      <c r="J32" s="148" t="s">
        <v>547</v>
      </c>
    </row>
    <row r="33" spans="1:10">
      <c r="A33" s="32">
        <v>1</v>
      </c>
      <c r="B33" s="145" t="s">
        <v>779</v>
      </c>
      <c r="C33" s="21" t="s">
        <v>782</v>
      </c>
      <c r="D33" s="21">
        <v>3</v>
      </c>
      <c r="E33" s="21" t="s">
        <v>260</v>
      </c>
      <c r="F33" s="21">
        <v>620</v>
      </c>
      <c r="G33" s="21">
        <v>5</v>
      </c>
      <c r="H33" s="28">
        <v>325</v>
      </c>
      <c r="I33" s="149">
        <v>0.1</v>
      </c>
      <c r="J33" s="17" t="s">
        <v>548</v>
      </c>
    </row>
    <row r="34" spans="1:10">
      <c r="A34" s="32">
        <v>2</v>
      </c>
      <c r="B34" s="145" t="s">
        <v>779</v>
      </c>
      <c r="C34" s="21" t="s">
        <v>783</v>
      </c>
      <c r="D34" s="21">
        <v>1</v>
      </c>
      <c r="E34" s="21" t="s">
        <v>257</v>
      </c>
      <c r="F34" s="21">
        <v>620</v>
      </c>
      <c r="G34" s="21">
        <v>4</v>
      </c>
      <c r="H34" s="28">
        <v>384</v>
      </c>
      <c r="I34" s="149">
        <v>0.1</v>
      </c>
      <c r="J34" s="17" t="s">
        <v>548</v>
      </c>
    </row>
    <row r="35" spans="1:10">
      <c r="A35" s="32">
        <v>3</v>
      </c>
      <c r="B35" s="145" t="s">
        <v>779</v>
      </c>
      <c r="C35" s="21" t="s">
        <v>784</v>
      </c>
      <c r="D35" s="21">
        <v>4</v>
      </c>
      <c r="E35" s="21" t="s">
        <v>257</v>
      </c>
      <c r="F35" s="21">
        <v>620</v>
      </c>
      <c r="G35" s="21">
        <v>3</v>
      </c>
      <c r="H35" s="28">
        <v>443</v>
      </c>
      <c r="I35" s="149">
        <v>0.1</v>
      </c>
      <c r="J35" s="17" t="s">
        <v>548</v>
      </c>
    </row>
    <row r="36" spans="1:10">
      <c r="A36" s="32">
        <v>4</v>
      </c>
      <c r="B36" s="145" t="s">
        <v>779</v>
      </c>
      <c r="C36" s="21" t="s">
        <v>783</v>
      </c>
      <c r="D36" s="21">
        <v>4</v>
      </c>
      <c r="E36" s="21" t="s">
        <v>257</v>
      </c>
      <c r="F36" s="21">
        <v>620</v>
      </c>
      <c r="G36" s="21">
        <v>7</v>
      </c>
      <c r="H36" s="28">
        <v>207</v>
      </c>
      <c r="I36" s="149">
        <v>0.1</v>
      </c>
      <c r="J36" s="17" t="s">
        <v>548</v>
      </c>
    </row>
    <row r="37" spans="1:10">
      <c r="A37" s="32">
        <v>5</v>
      </c>
      <c r="B37" s="145" t="s">
        <v>779</v>
      </c>
      <c r="C37" s="21" t="s">
        <v>782</v>
      </c>
      <c r="D37" s="21">
        <v>1</v>
      </c>
      <c r="E37" s="21" t="s">
        <v>260</v>
      </c>
      <c r="F37" s="21">
        <v>620</v>
      </c>
      <c r="G37" s="21">
        <v>7</v>
      </c>
      <c r="H37" s="28">
        <v>207</v>
      </c>
      <c r="I37" s="149">
        <v>0.1</v>
      </c>
      <c r="J37" s="17" t="s">
        <v>548</v>
      </c>
    </row>
    <row r="38" spans="1:10">
      <c r="A38" s="32">
        <v>6</v>
      </c>
      <c r="B38" s="145" t="s">
        <v>780</v>
      </c>
      <c r="C38" s="21" t="s">
        <v>785</v>
      </c>
      <c r="D38" s="21">
        <v>1</v>
      </c>
      <c r="E38" s="21" t="s">
        <v>257</v>
      </c>
      <c r="F38" s="21">
        <v>3500</v>
      </c>
      <c r="G38" s="21">
        <v>5</v>
      </c>
      <c r="H38" s="28">
        <v>3277.5</v>
      </c>
      <c r="I38" s="149">
        <v>0.1</v>
      </c>
      <c r="J38" s="17" t="s">
        <v>548</v>
      </c>
    </row>
    <row r="39" spans="1:10">
      <c r="A39" s="32">
        <v>7</v>
      </c>
      <c r="B39" s="145" t="s">
        <v>780</v>
      </c>
      <c r="C39" s="21" t="s">
        <v>786</v>
      </c>
      <c r="D39" s="21">
        <v>4</v>
      </c>
      <c r="E39" s="21" t="s">
        <v>257</v>
      </c>
      <c r="F39" s="21">
        <v>1900</v>
      </c>
      <c r="G39" s="21">
        <v>4</v>
      </c>
      <c r="H39" s="28">
        <v>1359</v>
      </c>
      <c r="I39" s="149">
        <v>0.1</v>
      </c>
      <c r="J39" s="17" t="s">
        <v>548</v>
      </c>
    </row>
    <row r="40" spans="1:10">
      <c r="A40" s="32">
        <v>8</v>
      </c>
      <c r="B40" s="145" t="s">
        <v>780</v>
      </c>
      <c r="C40" s="21" t="s">
        <v>787</v>
      </c>
      <c r="D40" s="21">
        <v>1</v>
      </c>
      <c r="E40" s="21" t="s">
        <v>257</v>
      </c>
      <c r="F40" s="21">
        <v>1900</v>
      </c>
      <c r="G40" s="21">
        <v>2</v>
      </c>
      <c r="H40" s="28">
        <v>1629.5</v>
      </c>
      <c r="I40" s="149">
        <v>0.1</v>
      </c>
      <c r="J40" s="17" t="s">
        <v>548</v>
      </c>
    </row>
    <row r="41" spans="1:10">
      <c r="A41" s="32">
        <v>9</v>
      </c>
      <c r="B41" s="145" t="s">
        <v>780</v>
      </c>
      <c r="C41" s="21" t="s">
        <v>788</v>
      </c>
      <c r="D41" s="21">
        <v>1</v>
      </c>
      <c r="E41" s="21" t="s">
        <v>257</v>
      </c>
      <c r="F41" s="21">
        <v>3500</v>
      </c>
      <c r="G41" s="21">
        <v>2</v>
      </c>
      <c r="H41" s="28">
        <v>3411</v>
      </c>
      <c r="I41" s="149">
        <v>0.1</v>
      </c>
      <c r="J41" s="17" t="s">
        <v>548</v>
      </c>
    </row>
    <row r="42" spans="1:10">
      <c r="A42" s="32">
        <v>10</v>
      </c>
      <c r="B42" s="145" t="s">
        <v>781</v>
      </c>
      <c r="C42" s="21" t="s">
        <v>789</v>
      </c>
      <c r="D42" s="21">
        <v>2</v>
      </c>
      <c r="E42" s="21" t="s">
        <v>257</v>
      </c>
      <c r="F42" s="21">
        <v>3500</v>
      </c>
      <c r="G42" s="21">
        <v>1</v>
      </c>
      <c r="H42" s="28">
        <v>3455.5</v>
      </c>
      <c r="I42" s="149">
        <v>0.1</v>
      </c>
      <c r="J42" s="17" t="s">
        <v>548</v>
      </c>
    </row>
    <row r="43" spans="1:10">
      <c r="A43" s="32">
        <v>11</v>
      </c>
      <c r="B43" s="145" t="s">
        <v>781</v>
      </c>
      <c r="C43" s="21" t="s">
        <v>790</v>
      </c>
      <c r="D43" s="21">
        <v>2</v>
      </c>
      <c r="E43" s="21" t="s">
        <v>257</v>
      </c>
      <c r="F43" s="21">
        <v>1900</v>
      </c>
      <c r="G43" s="21">
        <v>2</v>
      </c>
      <c r="H43" s="28">
        <v>1627.5</v>
      </c>
      <c r="I43" s="149">
        <v>0.1</v>
      </c>
      <c r="J43" s="17" t="s">
        <v>548</v>
      </c>
    </row>
    <row r="44" spans="1:10">
      <c r="A44" s="32">
        <v>12</v>
      </c>
      <c r="B44" s="145" t="s">
        <v>780</v>
      </c>
      <c r="C44" s="21" t="s">
        <v>791</v>
      </c>
      <c r="D44" s="21">
        <v>1</v>
      </c>
      <c r="E44" s="21" t="s">
        <v>257</v>
      </c>
      <c r="F44" s="21">
        <v>1900</v>
      </c>
      <c r="G44" s="21">
        <v>1</v>
      </c>
      <c r="H44" s="28">
        <v>1764.75</v>
      </c>
      <c r="I44" s="149">
        <v>0.1</v>
      </c>
      <c r="J44" s="17" t="s">
        <v>548</v>
      </c>
    </row>
    <row r="45" spans="1:10">
      <c r="A45" s="32">
        <v>13</v>
      </c>
      <c r="B45" s="146" t="s">
        <v>780</v>
      </c>
      <c r="C45" s="21" t="s">
        <v>785</v>
      </c>
      <c r="D45" s="21">
        <v>3</v>
      </c>
      <c r="E45" s="21" t="s">
        <v>257</v>
      </c>
      <c r="F45" s="21">
        <v>3500</v>
      </c>
      <c r="G45" s="21">
        <v>5</v>
      </c>
      <c r="H45" s="28">
        <v>3277.5</v>
      </c>
      <c r="I45" s="149">
        <v>0.1</v>
      </c>
      <c r="J45" s="17" t="s">
        <v>548</v>
      </c>
    </row>
    <row r="46" spans="1:10">
      <c r="A46" s="32">
        <v>14</v>
      </c>
      <c r="B46" s="146" t="s">
        <v>780</v>
      </c>
      <c r="C46" s="21" t="s">
        <v>787</v>
      </c>
      <c r="D46" s="21">
        <v>3</v>
      </c>
      <c r="E46" s="21" t="s">
        <v>257</v>
      </c>
      <c r="F46" s="21">
        <v>1900</v>
      </c>
      <c r="G46" s="21">
        <v>5</v>
      </c>
      <c r="H46" s="28">
        <v>1223.75</v>
      </c>
      <c r="I46" s="149">
        <v>0.1</v>
      </c>
      <c r="J46" s="17" t="s">
        <v>548</v>
      </c>
    </row>
    <row r="47" spans="1:10">
      <c r="A47" s="32">
        <v>15</v>
      </c>
      <c r="B47" s="146" t="s">
        <v>780</v>
      </c>
      <c r="C47" s="21" t="s">
        <v>785</v>
      </c>
      <c r="D47" s="21">
        <v>2</v>
      </c>
      <c r="E47" s="21" t="s">
        <v>257</v>
      </c>
      <c r="F47" s="21">
        <v>1900</v>
      </c>
      <c r="G47" s="21">
        <v>17</v>
      </c>
      <c r="H47" s="28">
        <v>399.25</v>
      </c>
      <c r="I47" s="149">
        <v>0.1</v>
      </c>
      <c r="J47" s="17" t="s">
        <v>548</v>
      </c>
    </row>
    <row r="48" spans="1:10">
      <c r="G48" s="34" t="s">
        <v>549</v>
      </c>
    </row>
  </sheetData>
  <mergeCells count="2">
    <mergeCell ref="A31:F31"/>
    <mergeCell ref="A10:A13"/>
  </mergeCells>
  <phoneticPr fontId="91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2:J14"/>
  <sheetViews>
    <sheetView workbookViewId="0">
      <selection activeCell="I9" sqref="I9"/>
    </sheetView>
  </sheetViews>
  <sheetFormatPr defaultColWidth="9" defaultRowHeight="14.25"/>
  <cols>
    <col min="1" max="1" width="9" style="34"/>
    <col min="2" max="2" width="15" style="34" customWidth="1"/>
    <col min="3" max="7" width="9" style="34"/>
    <col min="8" max="8" width="11.625" style="34" customWidth="1"/>
    <col min="9" max="9" width="12.5" style="34" customWidth="1"/>
    <col min="10" max="16384" width="9" style="34"/>
  </cols>
  <sheetData>
    <row r="2" spans="1:10">
      <c r="A2" s="34" t="s">
        <v>150</v>
      </c>
    </row>
    <row r="3" spans="1:10">
      <c r="A3" s="34" t="s">
        <v>550</v>
      </c>
    </row>
    <row r="7" spans="1:10" ht="18.75">
      <c r="A7" s="703" t="s">
        <v>551</v>
      </c>
      <c r="B7" s="703"/>
      <c r="C7" s="703"/>
      <c r="D7" s="703"/>
      <c r="E7" s="703"/>
      <c r="F7" s="703"/>
      <c r="G7" s="703"/>
      <c r="H7" s="703"/>
      <c r="I7" s="17"/>
      <c r="J7" s="17"/>
    </row>
    <row r="8" spans="1:10" ht="40.5">
      <c r="A8" s="132" t="s">
        <v>542</v>
      </c>
      <c r="B8" s="132" t="s">
        <v>552</v>
      </c>
      <c r="C8" s="132" t="s">
        <v>553</v>
      </c>
      <c r="D8" s="132" t="s">
        <v>241</v>
      </c>
      <c r="E8" s="132" t="s">
        <v>554</v>
      </c>
      <c r="F8" s="133" t="s">
        <v>555</v>
      </c>
      <c r="G8" s="132" t="s">
        <v>556</v>
      </c>
      <c r="H8" s="133" t="s">
        <v>557</v>
      </c>
      <c r="I8" s="133" t="s">
        <v>558</v>
      </c>
      <c r="J8" s="137" t="s">
        <v>559</v>
      </c>
    </row>
    <row r="9" spans="1:10" s="2" customFormat="1" ht="27">
      <c r="A9" s="132">
        <v>1</v>
      </c>
      <c r="B9" s="133" t="s">
        <v>560</v>
      </c>
      <c r="C9" s="132" t="s">
        <v>561</v>
      </c>
      <c r="D9" s="132" t="s">
        <v>562</v>
      </c>
      <c r="E9" s="132"/>
      <c r="F9" s="132">
        <v>0</v>
      </c>
      <c r="G9" s="132">
        <v>4</v>
      </c>
      <c r="H9" s="132">
        <f>E9+F9</f>
        <v>0</v>
      </c>
      <c r="I9" s="21">
        <v>4</v>
      </c>
      <c r="J9" s="21">
        <f>H9*I9</f>
        <v>0</v>
      </c>
    </row>
    <row r="10" spans="1:10">
      <c r="A10" s="132">
        <v>2</v>
      </c>
      <c r="B10" s="134"/>
      <c r="C10" s="132"/>
      <c r="D10" s="132"/>
      <c r="E10" s="135"/>
      <c r="F10" s="135"/>
      <c r="G10" s="135"/>
      <c r="H10" s="136"/>
      <c r="I10" s="18"/>
      <c r="J10" s="18"/>
    </row>
    <row r="11" spans="1:10">
      <c r="A11" s="132">
        <v>3</v>
      </c>
      <c r="B11" s="134"/>
      <c r="C11" s="132"/>
      <c r="D11" s="132"/>
      <c r="E11" s="135"/>
      <c r="F11" s="135"/>
      <c r="G11" s="135"/>
      <c r="H11" s="136"/>
      <c r="I11" s="18"/>
      <c r="J11" s="18"/>
    </row>
    <row r="12" spans="1:10">
      <c r="A12" s="17"/>
      <c r="B12" s="17"/>
      <c r="C12" s="17"/>
      <c r="D12" s="17"/>
      <c r="E12" s="17"/>
      <c r="F12" s="17"/>
      <c r="G12" s="17"/>
      <c r="H12" s="17"/>
      <c r="I12" s="17" t="s">
        <v>563</v>
      </c>
      <c r="J12" s="17">
        <f>SUM(J9:J11)</f>
        <v>0</v>
      </c>
    </row>
    <row r="14" spans="1:10">
      <c r="H14" s="42"/>
    </row>
  </sheetData>
  <mergeCells count="1">
    <mergeCell ref="A7:H7"/>
  </mergeCells>
  <phoneticPr fontId="9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H224"/>
  <sheetViews>
    <sheetView workbookViewId="0">
      <selection activeCell="J145" sqref="J145"/>
    </sheetView>
  </sheetViews>
  <sheetFormatPr defaultColWidth="9" defaultRowHeight="14.25"/>
  <cols>
    <col min="1" max="1" width="12.375" style="16" customWidth="1"/>
    <col min="2" max="2" width="10.25" style="16" customWidth="1"/>
    <col min="3" max="3" width="13.875" style="449" customWidth="1"/>
    <col min="4" max="4" width="9" style="16"/>
    <col min="5" max="5" width="9.125" style="16"/>
    <col min="6" max="7" width="9" style="16"/>
    <col min="8" max="8" width="10.375" style="449"/>
  </cols>
  <sheetData>
    <row r="2" spans="1:8">
      <c r="A2" s="17" t="s">
        <v>564</v>
      </c>
    </row>
    <row r="3" spans="1:8">
      <c r="A3" s="17" t="s">
        <v>565</v>
      </c>
    </row>
    <row r="4" spans="1:8">
      <c r="A4" s="17"/>
    </row>
    <row r="5" spans="1:8">
      <c r="A5" s="17" t="s">
        <v>566</v>
      </c>
      <c r="B5" s="123">
        <v>0.74</v>
      </c>
      <c r="C5" s="450" t="s">
        <v>567</v>
      </c>
    </row>
    <row r="7" spans="1:8" ht="23.25">
      <c r="A7" s="704" t="s">
        <v>568</v>
      </c>
      <c r="B7" s="704"/>
      <c r="C7" s="704"/>
      <c r="D7" s="704"/>
      <c r="E7" s="704"/>
      <c r="F7" s="704"/>
    </row>
    <row r="8" spans="1:8">
      <c r="A8" s="19" t="s">
        <v>569</v>
      </c>
      <c r="B8" s="19" t="s">
        <v>570</v>
      </c>
      <c r="C8" s="19" t="s">
        <v>571</v>
      </c>
      <c r="D8" s="19" t="s">
        <v>572</v>
      </c>
      <c r="E8" s="19" t="s">
        <v>573</v>
      </c>
      <c r="F8" s="19" t="s">
        <v>574</v>
      </c>
      <c r="G8" s="19" t="s">
        <v>575</v>
      </c>
      <c r="H8" s="19" t="s">
        <v>576</v>
      </c>
    </row>
    <row r="9" spans="1:8">
      <c r="A9" s="124"/>
      <c r="B9" s="125"/>
      <c r="C9" s="451">
        <v>45295</v>
      </c>
      <c r="D9" s="126"/>
      <c r="E9" s="125"/>
      <c r="F9" s="19"/>
      <c r="G9" s="127"/>
      <c r="H9" s="456">
        <v>60.76</v>
      </c>
    </row>
    <row r="10" spans="1:8">
      <c r="A10" s="124"/>
      <c r="B10" s="125"/>
      <c r="C10" s="451">
        <v>45300</v>
      </c>
      <c r="D10" s="126"/>
      <c r="E10" s="125"/>
      <c r="F10" s="19"/>
      <c r="G10" s="127"/>
      <c r="H10" s="456">
        <v>59.92</v>
      </c>
    </row>
    <row r="11" spans="1:8">
      <c r="A11" s="124"/>
      <c r="B11" s="125"/>
      <c r="C11" s="451">
        <v>45303</v>
      </c>
      <c r="D11" s="126"/>
      <c r="E11" s="125"/>
      <c r="F11" s="19"/>
      <c r="G11" s="127"/>
      <c r="H11" s="456">
        <v>63.41</v>
      </c>
    </row>
    <row r="12" spans="1:8">
      <c r="A12" s="124"/>
      <c r="B12" s="125"/>
      <c r="C12" s="451">
        <v>45307</v>
      </c>
      <c r="D12" s="126"/>
      <c r="E12" s="125"/>
      <c r="F12" s="19"/>
      <c r="G12" s="127"/>
      <c r="H12" s="456">
        <v>66.260000000000005</v>
      </c>
    </row>
    <row r="13" spans="1:8">
      <c r="A13" s="124"/>
      <c r="B13" s="125"/>
      <c r="C13" s="451">
        <v>45309</v>
      </c>
      <c r="D13" s="126"/>
      <c r="E13" s="125"/>
      <c r="F13" s="19"/>
      <c r="G13" s="127"/>
      <c r="H13" s="456">
        <v>58.42</v>
      </c>
    </row>
    <row r="14" spans="1:8">
      <c r="A14" s="124"/>
      <c r="B14" s="125"/>
      <c r="C14" s="451">
        <v>45314</v>
      </c>
      <c r="D14" s="126"/>
      <c r="E14" s="125"/>
      <c r="F14" s="19"/>
      <c r="G14" s="127"/>
      <c r="H14" s="456">
        <v>59.68</v>
      </c>
    </row>
    <row r="15" spans="1:8">
      <c r="A15" s="124"/>
      <c r="B15" s="125"/>
      <c r="C15" s="451">
        <v>45317</v>
      </c>
      <c r="D15" s="126"/>
      <c r="E15" s="125"/>
      <c r="F15" s="19"/>
      <c r="G15" s="127"/>
      <c r="H15" s="456">
        <v>54.05</v>
      </c>
    </row>
    <row r="16" spans="1:8">
      <c r="A16" s="124"/>
      <c r="B16" s="125"/>
      <c r="C16" s="451">
        <v>45322</v>
      </c>
      <c r="D16" s="126"/>
      <c r="E16" s="125"/>
      <c r="F16" s="19"/>
      <c r="G16" s="127"/>
      <c r="H16" s="456">
        <v>59.41</v>
      </c>
    </row>
    <row r="17" spans="1:8">
      <c r="A17" s="124"/>
      <c r="B17" s="125"/>
      <c r="C17" s="451">
        <v>45326</v>
      </c>
      <c r="D17" s="126"/>
      <c r="E17" s="125"/>
      <c r="F17" s="19"/>
      <c r="G17" s="127"/>
      <c r="H17" s="456">
        <v>60.68</v>
      </c>
    </row>
    <row r="18" spans="1:8">
      <c r="A18" s="124"/>
      <c r="B18" s="125"/>
      <c r="C18" s="451">
        <v>45329</v>
      </c>
      <c r="D18" s="126"/>
      <c r="E18" s="125"/>
      <c r="F18" s="19"/>
      <c r="G18" s="127"/>
      <c r="H18" s="456">
        <v>62.15</v>
      </c>
    </row>
    <row r="19" spans="1:8">
      <c r="A19" s="124"/>
      <c r="B19" s="125"/>
      <c r="C19" s="451">
        <v>45340</v>
      </c>
      <c r="D19" s="126"/>
      <c r="E19" s="125"/>
      <c r="F19" s="19"/>
      <c r="G19" s="127"/>
      <c r="H19" s="456">
        <v>60.34</v>
      </c>
    </row>
    <row r="20" spans="1:8">
      <c r="A20" s="124"/>
      <c r="B20" s="125"/>
      <c r="C20" s="451">
        <v>45342</v>
      </c>
      <c r="D20" s="126"/>
      <c r="E20" s="125"/>
      <c r="F20" s="19"/>
      <c r="G20" s="127"/>
      <c r="H20" s="456">
        <v>48.24</v>
      </c>
    </row>
    <row r="21" spans="1:8">
      <c r="A21" s="124"/>
      <c r="B21" s="125"/>
      <c r="C21" s="451">
        <v>45345</v>
      </c>
      <c r="D21" s="126"/>
      <c r="E21" s="125"/>
      <c r="F21" s="19"/>
      <c r="G21" s="127"/>
      <c r="H21" s="456">
        <v>57.34</v>
      </c>
    </row>
    <row r="22" spans="1:8">
      <c r="A22" s="124"/>
      <c r="B22" s="125"/>
      <c r="C22" s="451">
        <v>45350</v>
      </c>
      <c r="D22" s="126"/>
      <c r="E22" s="125"/>
      <c r="F22" s="19"/>
      <c r="G22" s="127"/>
      <c r="H22" s="456">
        <v>62.89</v>
      </c>
    </row>
    <row r="23" spans="1:8">
      <c r="A23" s="124"/>
      <c r="B23" s="125"/>
      <c r="C23" s="451">
        <v>45355</v>
      </c>
      <c r="D23" s="126"/>
      <c r="E23" s="125"/>
      <c r="F23" s="19"/>
      <c r="G23" s="127"/>
      <c r="H23" s="456">
        <v>59.9</v>
      </c>
    </row>
    <row r="24" spans="1:8">
      <c r="A24" s="124"/>
      <c r="B24" s="125"/>
      <c r="C24" s="451">
        <v>45359</v>
      </c>
      <c r="D24" s="126"/>
      <c r="E24" s="125"/>
      <c r="F24" s="19"/>
      <c r="G24" s="127"/>
      <c r="H24" s="456">
        <v>60.6</v>
      </c>
    </row>
    <row r="25" spans="1:8">
      <c r="A25" s="124"/>
      <c r="B25" s="125"/>
      <c r="C25" s="451">
        <v>45364</v>
      </c>
      <c r="D25" s="126"/>
      <c r="E25" s="125"/>
      <c r="F25" s="19"/>
      <c r="G25" s="127"/>
      <c r="H25" s="456">
        <v>62.1</v>
      </c>
    </row>
    <row r="26" spans="1:8">
      <c r="A26" s="124"/>
      <c r="B26" s="125"/>
      <c r="C26" s="451">
        <v>45368</v>
      </c>
      <c r="D26" s="126"/>
      <c r="E26" s="125"/>
      <c r="F26" s="19"/>
      <c r="G26" s="127"/>
      <c r="H26" s="456">
        <v>62.5</v>
      </c>
    </row>
    <row r="27" spans="1:8">
      <c r="A27" s="124"/>
      <c r="B27" s="125"/>
      <c r="C27" s="451">
        <v>45370</v>
      </c>
      <c r="D27" s="126"/>
      <c r="E27" s="125"/>
      <c r="F27" s="19"/>
      <c r="G27" s="127"/>
      <c r="H27" s="456">
        <v>55.3</v>
      </c>
    </row>
    <row r="28" spans="1:8">
      <c r="A28" s="124"/>
      <c r="B28" s="125"/>
      <c r="C28" s="451">
        <v>45374</v>
      </c>
      <c r="D28" s="126"/>
      <c r="E28" s="125"/>
      <c r="F28" s="19"/>
      <c r="G28" s="127"/>
      <c r="H28" s="456">
        <v>55.98</v>
      </c>
    </row>
    <row r="29" spans="1:8">
      <c r="A29" s="124"/>
      <c r="B29" s="125"/>
      <c r="C29" s="451">
        <v>45378</v>
      </c>
      <c r="D29" s="126"/>
      <c r="E29" s="125"/>
      <c r="F29" s="19"/>
      <c r="G29" s="127"/>
      <c r="H29" s="456">
        <v>64.650000000000006</v>
      </c>
    </row>
    <row r="30" spans="1:8">
      <c r="A30" s="124"/>
      <c r="B30" s="125"/>
      <c r="C30" s="452">
        <v>45384</v>
      </c>
      <c r="D30" s="126"/>
      <c r="E30" s="125"/>
      <c r="F30" s="19"/>
      <c r="G30" s="127"/>
      <c r="H30" s="456">
        <v>59.9</v>
      </c>
    </row>
    <row r="31" spans="1:8">
      <c r="A31" s="124"/>
      <c r="B31" s="125"/>
      <c r="C31" s="452">
        <v>45390</v>
      </c>
      <c r="D31" s="126"/>
      <c r="E31" s="125"/>
      <c r="F31" s="19"/>
      <c r="G31" s="127"/>
      <c r="H31" s="456">
        <v>55.9</v>
      </c>
    </row>
    <row r="32" spans="1:8">
      <c r="A32" s="124"/>
      <c r="B32" s="125"/>
      <c r="C32" s="452">
        <v>45393</v>
      </c>
      <c r="D32" s="126"/>
      <c r="E32" s="125"/>
      <c r="F32" s="19"/>
      <c r="G32" s="127"/>
      <c r="H32" s="456">
        <v>53.5</v>
      </c>
    </row>
    <row r="33" spans="1:8">
      <c r="A33" s="124"/>
      <c r="B33" s="125"/>
      <c r="C33" s="452">
        <v>45398</v>
      </c>
      <c r="D33" s="126"/>
      <c r="E33" s="125"/>
      <c r="F33" s="19"/>
      <c r="G33" s="127"/>
      <c r="H33" s="456">
        <v>53.9</v>
      </c>
    </row>
    <row r="34" spans="1:8">
      <c r="A34" s="124"/>
      <c r="B34" s="125"/>
      <c r="C34" s="452">
        <v>45401</v>
      </c>
      <c r="D34" s="126"/>
      <c r="E34" s="125"/>
      <c r="F34" s="19"/>
      <c r="G34" s="127"/>
      <c r="H34" s="456">
        <v>58.9</v>
      </c>
    </row>
    <row r="35" spans="1:8">
      <c r="A35" s="124"/>
      <c r="B35" s="125"/>
      <c r="C35" s="452">
        <v>45405</v>
      </c>
      <c r="D35" s="126"/>
      <c r="E35" s="125"/>
      <c r="F35" s="19"/>
      <c r="G35" s="127"/>
      <c r="H35" s="456">
        <v>65.02</v>
      </c>
    </row>
    <row r="36" spans="1:8">
      <c r="A36" s="124"/>
      <c r="B36" s="125"/>
      <c r="C36" s="452">
        <v>45410</v>
      </c>
      <c r="D36" s="126"/>
      <c r="E36" s="125"/>
      <c r="F36" s="19"/>
      <c r="G36" s="127"/>
      <c r="H36" s="456">
        <v>57.58</v>
      </c>
    </row>
    <row r="37" spans="1:8">
      <c r="A37" s="124"/>
      <c r="B37" s="125"/>
      <c r="C37" s="452">
        <v>45409</v>
      </c>
      <c r="D37" s="126"/>
      <c r="E37" s="125"/>
      <c r="F37" s="19"/>
      <c r="G37" s="127"/>
      <c r="H37" s="456">
        <v>25.11</v>
      </c>
    </row>
    <row r="38" spans="1:8">
      <c r="A38" s="124"/>
      <c r="B38" s="125"/>
      <c r="C38" s="452">
        <v>45418</v>
      </c>
      <c r="D38" s="126"/>
      <c r="E38" s="125"/>
      <c r="F38" s="19"/>
      <c r="G38" s="127"/>
      <c r="H38" s="456">
        <v>55.9</v>
      </c>
    </row>
    <row r="39" spans="1:8">
      <c r="A39" s="124"/>
      <c r="B39" s="125"/>
      <c r="C39" s="452">
        <v>45423</v>
      </c>
      <c r="D39" s="126"/>
      <c r="E39" s="125"/>
      <c r="F39" s="19"/>
      <c r="G39" s="127"/>
      <c r="H39" s="456">
        <v>43.4</v>
      </c>
    </row>
    <row r="40" spans="1:8">
      <c r="A40" s="124"/>
      <c r="B40" s="125"/>
      <c r="C40" s="452">
        <v>45428</v>
      </c>
      <c r="D40" s="126"/>
      <c r="E40" s="125"/>
      <c r="F40" s="19"/>
      <c r="G40" s="127"/>
      <c r="H40" s="456">
        <v>63.3</v>
      </c>
    </row>
    <row r="41" spans="1:8">
      <c r="A41" s="124"/>
      <c r="B41" s="125"/>
      <c r="C41" s="452">
        <v>45429</v>
      </c>
      <c r="D41" s="126"/>
      <c r="E41" s="125"/>
      <c r="F41" s="19"/>
      <c r="G41" s="127"/>
      <c r="H41" s="456">
        <v>18</v>
      </c>
    </row>
    <row r="42" spans="1:8">
      <c r="A42" s="124"/>
      <c r="B42" s="125"/>
      <c r="C42" s="452">
        <v>45434</v>
      </c>
      <c r="D42" s="126"/>
      <c r="E42" s="125"/>
      <c r="F42" s="19"/>
      <c r="G42" s="127"/>
      <c r="H42" s="456">
        <v>46.41</v>
      </c>
    </row>
    <row r="43" spans="1:8">
      <c r="A43" s="124"/>
      <c r="B43" s="125"/>
      <c r="C43" s="452">
        <v>45435</v>
      </c>
      <c r="D43" s="126"/>
      <c r="E43" s="125"/>
      <c r="F43" s="19"/>
      <c r="G43" s="127"/>
      <c r="H43" s="456">
        <v>57.92</v>
      </c>
    </row>
    <row r="44" spans="1:8">
      <c r="A44" s="124"/>
      <c r="B44" s="125"/>
      <c r="C44" s="452">
        <v>45439</v>
      </c>
      <c r="D44" s="126"/>
      <c r="E44" s="125"/>
      <c r="F44" s="19"/>
      <c r="G44" s="127"/>
      <c r="H44" s="456">
        <v>53.81</v>
      </c>
    </row>
    <row r="45" spans="1:8">
      <c r="A45" s="124"/>
      <c r="B45" s="125"/>
      <c r="C45" s="452">
        <v>45442</v>
      </c>
      <c r="D45" s="126"/>
      <c r="E45" s="125"/>
      <c r="F45" s="19"/>
      <c r="G45" s="127"/>
      <c r="H45" s="456">
        <v>64.78</v>
      </c>
    </row>
    <row r="46" spans="1:8">
      <c r="A46" s="124"/>
      <c r="B46" s="125"/>
      <c r="C46" s="452">
        <v>45447</v>
      </c>
      <c r="D46" s="126"/>
      <c r="E46" s="125"/>
      <c r="F46" s="19"/>
      <c r="G46" s="127"/>
      <c r="H46" s="456">
        <v>59.4</v>
      </c>
    </row>
    <row r="47" spans="1:8">
      <c r="A47" s="124"/>
      <c r="B47" s="125"/>
      <c r="C47" s="452">
        <v>45450</v>
      </c>
      <c r="D47" s="126"/>
      <c r="E47" s="125"/>
      <c r="F47" s="19"/>
      <c r="G47" s="127"/>
      <c r="H47" s="456">
        <v>54</v>
      </c>
    </row>
    <row r="48" spans="1:8">
      <c r="A48" s="124"/>
      <c r="B48" s="125"/>
      <c r="C48" s="452">
        <v>45456</v>
      </c>
      <c r="D48" s="126"/>
      <c r="E48" s="125"/>
      <c r="F48" s="19"/>
      <c r="G48" s="127"/>
      <c r="H48" s="456">
        <v>59.6</v>
      </c>
    </row>
    <row r="49" spans="1:8">
      <c r="A49" s="124"/>
      <c r="B49" s="125"/>
      <c r="C49" s="452">
        <v>45461</v>
      </c>
      <c r="D49" s="126"/>
      <c r="E49" s="125"/>
      <c r="F49" s="19"/>
      <c r="G49" s="127"/>
      <c r="H49" s="456">
        <v>61.4</v>
      </c>
    </row>
    <row r="50" spans="1:8">
      <c r="A50" s="124"/>
      <c r="B50" s="125"/>
      <c r="C50" s="452">
        <v>45464</v>
      </c>
      <c r="D50" s="126"/>
      <c r="E50" s="125"/>
      <c r="F50" s="19"/>
      <c r="G50" s="127"/>
      <c r="H50" s="456">
        <v>49.7</v>
      </c>
    </row>
    <row r="51" spans="1:8">
      <c r="A51" s="124"/>
      <c r="B51" s="125"/>
      <c r="C51" s="452">
        <v>45468</v>
      </c>
      <c r="D51" s="126"/>
      <c r="E51" s="125"/>
      <c r="F51" s="19"/>
      <c r="G51" s="127"/>
      <c r="H51" s="456">
        <v>43.98</v>
      </c>
    </row>
    <row r="52" spans="1:8">
      <c r="A52" s="124"/>
      <c r="B52" s="125"/>
      <c r="C52" s="452">
        <v>45471</v>
      </c>
      <c r="D52" s="126"/>
      <c r="E52" s="125"/>
      <c r="F52" s="19"/>
      <c r="G52" s="127"/>
      <c r="H52" s="456">
        <v>62.91</v>
      </c>
    </row>
    <row r="53" spans="1:8">
      <c r="A53" s="124"/>
      <c r="B53" s="125"/>
      <c r="C53" s="452">
        <v>45476</v>
      </c>
      <c r="D53" s="126"/>
      <c r="E53" s="125"/>
      <c r="F53" s="19"/>
      <c r="G53" s="127"/>
      <c r="H53" s="456">
        <v>63.4</v>
      </c>
    </row>
    <row r="54" spans="1:8">
      <c r="A54" s="124"/>
      <c r="B54" s="125"/>
      <c r="C54" s="452">
        <v>45478</v>
      </c>
      <c r="D54" s="126"/>
      <c r="E54" s="125"/>
      <c r="F54" s="19"/>
      <c r="G54" s="127"/>
      <c r="H54" s="456">
        <v>66.3</v>
      </c>
    </row>
    <row r="55" spans="1:8">
      <c r="A55" s="124"/>
      <c r="B55" s="125"/>
      <c r="C55" s="452">
        <v>45485</v>
      </c>
      <c r="D55" s="126"/>
      <c r="E55" s="125"/>
      <c r="F55" s="19"/>
      <c r="G55" s="127"/>
      <c r="H55" s="456">
        <v>41.7</v>
      </c>
    </row>
    <row r="56" spans="1:8">
      <c r="A56" s="124"/>
      <c r="B56" s="125"/>
      <c r="C56" s="452">
        <v>45486</v>
      </c>
      <c r="D56" s="126"/>
      <c r="E56" s="125"/>
      <c r="F56" s="19"/>
      <c r="G56" s="127"/>
      <c r="H56" s="456">
        <v>56</v>
      </c>
    </row>
    <row r="57" spans="1:8">
      <c r="A57" s="124"/>
      <c r="B57" s="125"/>
      <c r="C57" s="452">
        <v>45488</v>
      </c>
      <c r="D57" s="126"/>
      <c r="E57" s="125"/>
      <c r="F57" s="19"/>
      <c r="G57" s="127"/>
      <c r="H57" s="456">
        <v>54.6</v>
      </c>
    </row>
    <row r="58" spans="1:8">
      <c r="A58" s="124"/>
      <c r="B58" s="125"/>
      <c r="C58" s="452">
        <v>45492</v>
      </c>
      <c r="D58" s="126"/>
      <c r="E58" s="125"/>
      <c r="F58" s="19"/>
      <c r="G58" s="127"/>
      <c r="H58" s="456">
        <v>69.7</v>
      </c>
    </row>
    <row r="59" spans="1:8">
      <c r="A59" s="124"/>
      <c r="B59" s="125"/>
      <c r="C59" s="452">
        <v>45495</v>
      </c>
      <c r="D59" s="126"/>
      <c r="E59" s="125"/>
      <c r="F59" s="19"/>
      <c r="G59" s="127"/>
      <c r="H59" s="456">
        <v>65.44</v>
      </c>
    </row>
    <row r="60" spans="1:8">
      <c r="A60" s="124"/>
      <c r="B60" s="125"/>
      <c r="C60" s="452">
        <v>45497</v>
      </c>
      <c r="D60" s="126"/>
      <c r="E60" s="125"/>
      <c r="F60" s="19"/>
      <c r="G60" s="127"/>
      <c r="H60" s="456">
        <v>60.76</v>
      </c>
    </row>
    <row r="61" spans="1:8">
      <c r="A61" s="124"/>
      <c r="B61" s="125"/>
      <c r="C61" s="452">
        <v>45502</v>
      </c>
      <c r="D61" s="126"/>
      <c r="E61" s="125"/>
      <c r="F61" s="19"/>
      <c r="G61" s="127"/>
      <c r="H61" s="456">
        <v>58.85</v>
      </c>
    </row>
    <row r="62" spans="1:8">
      <c r="A62" s="124"/>
      <c r="B62" s="125"/>
      <c r="C62" s="452">
        <v>45505</v>
      </c>
      <c r="D62" s="126"/>
      <c r="E62" s="125"/>
      <c r="F62" s="19"/>
      <c r="G62" s="127"/>
      <c r="H62" s="456">
        <v>64.099999999999994</v>
      </c>
    </row>
    <row r="63" spans="1:8">
      <c r="A63" s="124"/>
      <c r="B63" s="125"/>
      <c r="C63" s="452">
        <v>45510</v>
      </c>
      <c r="D63" s="126"/>
      <c r="E63" s="125"/>
      <c r="F63" s="19"/>
      <c r="G63" s="127"/>
      <c r="H63" s="456">
        <v>60.5</v>
      </c>
    </row>
    <row r="64" spans="1:8">
      <c r="A64" s="124"/>
      <c r="B64" s="125"/>
      <c r="C64" s="452">
        <v>45512</v>
      </c>
      <c r="D64" s="126"/>
      <c r="E64" s="125"/>
      <c r="F64" s="19"/>
      <c r="G64" s="127"/>
      <c r="H64" s="456">
        <v>64.3</v>
      </c>
    </row>
    <row r="65" spans="1:8">
      <c r="A65" s="124"/>
      <c r="B65" s="125"/>
      <c r="C65" s="452">
        <v>45517</v>
      </c>
      <c r="D65" s="126"/>
      <c r="E65" s="125"/>
      <c r="F65" s="19"/>
      <c r="G65" s="127"/>
      <c r="H65" s="456">
        <v>64.900000000000006</v>
      </c>
    </row>
    <row r="66" spans="1:8">
      <c r="A66" s="124"/>
      <c r="B66" s="125"/>
      <c r="C66" s="452">
        <v>45520</v>
      </c>
      <c r="D66" s="126"/>
      <c r="E66" s="125"/>
      <c r="F66" s="19"/>
      <c r="G66" s="127"/>
      <c r="H66" s="456">
        <v>51.6</v>
      </c>
    </row>
    <row r="67" spans="1:8">
      <c r="A67" s="124"/>
      <c r="B67" s="125"/>
      <c r="C67" s="452">
        <v>45525</v>
      </c>
      <c r="D67" s="126"/>
      <c r="E67" s="125"/>
      <c r="F67" s="19"/>
      <c r="G67" s="127"/>
      <c r="H67" s="456">
        <v>61</v>
      </c>
    </row>
    <row r="68" spans="1:8">
      <c r="A68" s="124"/>
      <c r="B68" s="125"/>
      <c r="C68" s="452">
        <v>45530</v>
      </c>
      <c r="D68" s="126"/>
      <c r="E68" s="125"/>
      <c r="F68" s="19"/>
      <c r="G68" s="127"/>
      <c r="H68" s="456">
        <v>58.37</v>
      </c>
    </row>
    <row r="69" spans="1:8">
      <c r="A69" s="124"/>
      <c r="B69" s="125"/>
      <c r="C69" s="452">
        <v>45533</v>
      </c>
      <c r="D69" s="126"/>
      <c r="E69" s="125"/>
      <c r="F69" s="19"/>
      <c r="G69" s="127"/>
      <c r="H69" s="456">
        <v>64.14</v>
      </c>
    </row>
    <row r="70" spans="1:8">
      <c r="A70" s="124"/>
      <c r="B70" s="125"/>
      <c r="C70" s="452">
        <v>45538</v>
      </c>
      <c r="D70" s="126"/>
      <c r="E70" s="125"/>
      <c r="F70" s="19"/>
      <c r="G70" s="127"/>
      <c r="H70" s="456">
        <v>58.8</v>
      </c>
    </row>
    <row r="71" spans="1:8">
      <c r="A71" s="124"/>
      <c r="B71" s="125"/>
      <c r="C71" s="452">
        <v>45541</v>
      </c>
      <c r="D71" s="126"/>
      <c r="E71" s="125"/>
      <c r="F71" s="19"/>
      <c r="G71" s="127"/>
      <c r="H71" s="456">
        <v>97.5</v>
      </c>
    </row>
    <row r="72" spans="1:8">
      <c r="A72" s="124"/>
      <c r="B72" s="125"/>
      <c r="C72" s="452">
        <v>45546</v>
      </c>
      <c r="D72" s="126"/>
      <c r="E72" s="125"/>
      <c r="F72" s="19"/>
      <c r="G72" s="127"/>
      <c r="H72" s="456">
        <v>53.2</v>
      </c>
    </row>
    <row r="73" spans="1:8">
      <c r="A73" s="124"/>
      <c r="B73" s="125"/>
      <c r="C73" s="452">
        <v>45554</v>
      </c>
      <c r="D73" s="126"/>
      <c r="E73" s="125"/>
      <c r="F73" s="19"/>
      <c r="G73" s="127"/>
      <c r="H73" s="456">
        <v>55</v>
      </c>
    </row>
    <row r="74" spans="1:8">
      <c r="A74" s="124"/>
      <c r="B74" s="125"/>
      <c r="C74" s="452">
        <v>45559</v>
      </c>
      <c r="D74" s="126"/>
      <c r="E74" s="125"/>
      <c r="F74" s="19"/>
      <c r="G74" s="127"/>
      <c r="H74" s="456">
        <v>55</v>
      </c>
    </row>
    <row r="75" spans="1:8">
      <c r="A75" s="124"/>
      <c r="B75" s="125"/>
      <c r="C75" s="452">
        <v>45562</v>
      </c>
      <c r="D75" s="126"/>
      <c r="E75" s="125"/>
      <c r="F75" s="19"/>
      <c r="G75" s="127"/>
      <c r="H75" s="456">
        <v>54</v>
      </c>
    </row>
    <row r="76" spans="1:8">
      <c r="A76" s="124"/>
      <c r="B76" s="125"/>
      <c r="C76" s="452">
        <v>45573</v>
      </c>
      <c r="D76" s="126"/>
      <c r="E76" s="125"/>
      <c r="F76" s="19"/>
      <c r="G76" s="127"/>
      <c r="H76" s="456">
        <v>64.400000000000006</v>
      </c>
    </row>
    <row r="77" spans="1:8">
      <c r="A77" s="124"/>
      <c r="B77" s="125"/>
      <c r="C77" s="452">
        <v>45576</v>
      </c>
      <c r="D77" s="126"/>
      <c r="E77" s="125"/>
      <c r="F77" s="19"/>
      <c r="G77" s="127"/>
      <c r="H77" s="456">
        <v>57</v>
      </c>
    </row>
    <row r="78" spans="1:8">
      <c r="A78" s="124"/>
      <c r="B78" s="125"/>
      <c r="C78" s="452">
        <v>45581</v>
      </c>
      <c r="D78" s="126"/>
      <c r="E78" s="125"/>
      <c r="F78" s="19"/>
      <c r="G78" s="127"/>
      <c r="H78" s="456">
        <v>62</v>
      </c>
    </row>
    <row r="79" spans="1:8">
      <c r="A79" s="124"/>
      <c r="B79" s="125"/>
      <c r="C79" s="452">
        <v>45583</v>
      </c>
      <c r="D79" s="126"/>
      <c r="E79" s="125"/>
      <c r="F79" s="19"/>
      <c r="G79" s="127"/>
      <c r="H79" s="456">
        <v>38.6</v>
      </c>
    </row>
    <row r="80" spans="1:8">
      <c r="A80" s="124"/>
      <c r="B80" s="125"/>
      <c r="C80" s="452">
        <v>45588</v>
      </c>
      <c r="D80" s="126"/>
      <c r="E80" s="125"/>
      <c r="F80" s="19"/>
      <c r="G80" s="127"/>
      <c r="H80" s="456">
        <v>62.88</v>
      </c>
    </row>
    <row r="81" spans="1:8">
      <c r="A81" s="124"/>
      <c r="B81" s="125"/>
      <c r="C81" s="452">
        <v>45593</v>
      </c>
      <c r="D81" s="126"/>
      <c r="E81" s="125"/>
      <c r="F81" s="19"/>
      <c r="G81" s="127"/>
      <c r="H81" s="456">
        <v>56.66</v>
      </c>
    </row>
    <row r="82" spans="1:8">
      <c r="A82" s="124"/>
      <c r="B82" s="125"/>
      <c r="C82" s="452">
        <v>45597</v>
      </c>
      <c r="D82" s="126"/>
      <c r="E82" s="125"/>
      <c r="F82" s="19"/>
      <c r="G82" s="127"/>
      <c r="H82" s="456">
        <v>62.2</v>
      </c>
    </row>
    <row r="83" spans="1:8">
      <c r="A83" s="124"/>
      <c r="B83" s="125"/>
      <c r="C83" s="452">
        <v>45602</v>
      </c>
      <c r="D83" s="126"/>
      <c r="E83" s="125"/>
      <c r="F83" s="19"/>
      <c r="G83" s="127"/>
      <c r="H83" s="456">
        <v>50.9</v>
      </c>
    </row>
    <row r="84" spans="1:8">
      <c r="A84" s="124"/>
      <c r="B84" s="125"/>
      <c r="C84" s="452">
        <v>45607</v>
      </c>
      <c r="D84" s="126"/>
      <c r="E84" s="125"/>
      <c r="F84" s="19"/>
      <c r="G84" s="127"/>
      <c r="H84" s="456">
        <v>60</v>
      </c>
    </row>
    <row r="85" spans="1:8">
      <c r="A85" s="124"/>
      <c r="B85" s="125"/>
      <c r="C85" s="452">
        <v>45611</v>
      </c>
      <c r="D85" s="126"/>
      <c r="E85" s="125"/>
      <c r="F85" s="19"/>
      <c r="G85" s="127"/>
      <c r="H85" s="456">
        <v>60</v>
      </c>
    </row>
    <row r="86" spans="1:8">
      <c r="A86" s="124"/>
      <c r="B86" s="125"/>
      <c r="C86" s="452">
        <v>45616</v>
      </c>
      <c r="D86" s="126"/>
      <c r="E86" s="125"/>
      <c r="F86" s="19"/>
      <c r="G86" s="127"/>
      <c r="H86" s="454">
        <v>62</v>
      </c>
    </row>
    <row r="87" spans="1:8">
      <c r="A87" s="124"/>
      <c r="B87" s="125"/>
      <c r="C87" s="452">
        <v>45622</v>
      </c>
      <c r="D87" s="126"/>
      <c r="E87" s="125"/>
      <c r="F87" s="19"/>
      <c r="G87" s="127"/>
      <c r="H87" s="454">
        <v>65.3</v>
      </c>
    </row>
    <row r="88" spans="1:8">
      <c r="A88" s="124"/>
      <c r="B88" s="125"/>
      <c r="C88" s="452">
        <v>45625</v>
      </c>
      <c r="D88" s="126"/>
      <c r="E88" s="125"/>
      <c r="F88" s="19"/>
      <c r="G88" s="127"/>
      <c r="H88" s="454">
        <v>62.76</v>
      </c>
    </row>
    <row r="89" spans="1:8">
      <c r="A89" s="19"/>
      <c r="B89" s="19"/>
      <c r="C89" s="452">
        <v>45631</v>
      </c>
      <c r="D89" s="126"/>
      <c r="E89" s="125"/>
      <c r="F89" s="19"/>
      <c r="G89" s="127"/>
      <c r="H89" s="454">
        <v>65.3</v>
      </c>
    </row>
    <row r="90" spans="1:8">
      <c r="A90" s="19"/>
      <c r="B90" s="19"/>
      <c r="C90" s="452">
        <v>45637</v>
      </c>
      <c r="D90" s="126"/>
      <c r="E90" s="125"/>
      <c r="F90" s="19"/>
      <c r="G90" s="127"/>
      <c r="H90" s="454">
        <v>61</v>
      </c>
    </row>
    <row r="91" spans="1:8">
      <c r="A91" s="19"/>
      <c r="B91" s="19"/>
      <c r="C91" s="452">
        <v>45642</v>
      </c>
      <c r="D91" s="126"/>
      <c r="E91" s="125"/>
      <c r="F91" s="19"/>
      <c r="G91" s="127"/>
      <c r="H91" s="454">
        <v>61.5</v>
      </c>
    </row>
    <row r="92" spans="1:8">
      <c r="A92" s="19"/>
      <c r="B92" s="19"/>
      <c r="C92" s="452">
        <v>45644</v>
      </c>
      <c r="D92" s="126"/>
      <c r="E92" s="125"/>
      <c r="F92" s="19"/>
      <c r="G92" s="127"/>
      <c r="H92" s="454">
        <v>61.5</v>
      </c>
    </row>
    <row r="93" spans="1:8">
      <c r="A93" s="19"/>
      <c r="B93" s="19"/>
      <c r="C93" s="452">
        <v>45650</v>
      </c>
      <c r="D93" s="126"/>
      <c r="E93" s="125"/>
      <c r="F93" s="19"/>
      <c r="G93" s="127"/>
      <c r="H93" s="454">
        <v>64.400000000000006</v>
      </c>
    </row>
    <row r="94" spans="1:8">
      <c r="A94" s="19"/>
      <c r="B94" s="19"/>
      <c r="C94" s="452">
        <v>45653</v>
      </c>
      <c r="D94" s="126"/>
      <c r="E94" s="125"/>
      <c r="F94" s="19"/>
      <c r="G94" s="127"/>
      <c r="H94" s="454">
        <v>56.7</v>
      </c>
    </row>
    <row r="95" spans="1:8">
      <c r="A95" s="19"/>
      <c r="B95" s="19"/>
      <c r="C95" s="452">
        <v>45656</v>
      </c>
      <c r="D95" s="126"/>
      <c r="E95" s="125"/>
      <c r="F95" s="19"/>
      <c r="G95" s="127"/>
      <c r="H95" s="454">
        <v>36.4</v>
      </c>
    </row>
    <row r="96" spans="1:8">
      <c r="A96" s="19"/>
      <c r="B96" s="19"/>
      <c r="C96" s="451"/>
      <c r="D96" s="126"/>
      <c r="E96" s="125"/>
      <c r="F96" s="19"/>
      <c r="G96" s="127"/>
      <c r="H96" s="454"/>
    </row>
    <row r="97" spans="1:8">
      <c r="A97" s="19"/>
      <c r="B97" s="19"/>
      <c r="C97" s="451"/>
      <c r="D97" s="126"/>
      <c r="E97" s="125"/>
      <c r="F97" s="19"/>
      <c r="G97" s="127"/>
      <c r="H97" s="454"/>
    </row>
    <row r="98" spans="1:8">
      <c r="A98" s="19"/>
      <c r="B98" s="19"/>
      <c r="C98" s="451"/>
      <c r="D98" s="126"/>
      <c r="E98" s="125"/>
      <c r="F98" s="19"/>
      <c r="G98" s="127"/>
      <c r="H98" s="454"/>
    </row>
    <row r="99" spans="1:8">
      <c r="A99" s="19"/>
      <c r="B99" s="19"/>
      <c r="C99" s="451"/>
      <c r="D99" s="126"/>
      <c r="E99" s="125"/>
      <c r="F99" s="19"/>
      <c r="G99" s="127"/>
      <c r="H99" s="454"/>
    </row>
    <row r="100" spans="1:8">
      <c r="A100" s="19"/>
      <c r="B100" s="19"/>
      <c r="C100" s="451"/>
      <c r="D100" s="126"/>
      <c r="E100" s="125"/>
      <c r="F100" s="19"/>
      <c r="G100" s="127"/>
      <c r="H100" s="454"/>
    </row>
    <row r="101" spans="1:8">
      <c r="A101" s="19"/>
      <c r="B101" s="19"/>
      <c r="C101" s="451"/>
      <c r="D101" s="126"/>
      <c r="E101" s="125"/>
      <c r="F101" s="19"/>
      <c r="G101" s="127"/>
      <c r="H101" s="454"/>
    </row>
    <row r="102" spans="1:8">
      <c r="A102" s="19"/>
      <c r="B102" s="19"/>
      <c r="C102" s="451"/>
      <c r="D102" s="126"/>
      <c r="E102" s="125"/>
      <c r="F102" s="19"/>
      <c r="G102" s="127"/>
      <c r="H102" s="454"/>
    </row>
    <row r="103" spans="1:8">
      <c r="A103" s="19"/>
      <c r="B103" s="19"/>
      <c r="C103" s="451"/>
      <c r="D103" s="126"/>
      <c r="E103" s="125"/>
      <c r="F103" s="19"/>
      <c r="G103" s="127"/>
      <c r="H103" s="454"/>
    </row>
    <row r="104" spans="1:8">
      <c r="A104" s="19"/>
      <c r="B104" s="19"/>
      <c r="C104" s="451"/>
      <c r="D104" s="126"/>
      <c r="E104" s="125"/>
      <c r="F104" s="19"/>
      <c r="G104" s="127"/>
      <c r="H104" s="454"/>
    </row>
    <row r="105" spans="1:8">
      <c r="A105" s="19"/>
      <c r="B105" s="19"/>
      <c r="C105" s="451"/>
      <c r="D105" s="126"/>
      <c r="E105" s="125"/>
      <c r="F105" s="19"/>
      <c r="G105" s="127"/>
      <c r="H105" s="454"/>
    </row>
    <row r="106" spans="1:8">
      <c r="A106" s="19"/>
      <c r="B106" s="19"/>
      <c r="C106" s="451"/>
      <c r="D106" s="126"/>
      <c r="E106" s="125"/>
      <c r="F106" s="19"/>
      <c r="G106" s="127"/>
      <c r="H106" s="454"/>
    </row>
    <row r="107" spans="1:8">
      <c r="A107" s="19"/>
      <c r="B107" s="19"/>
      <c r="C107" s="451"/>
      <c r="D107" s="126"/>
      <c r="E107" s="125"/>
      <c r="F107" s="19"/>
      <c r="G107" s="127"/>
      <c r="H107" s="454"/>
    </row>
    <row r="108" spans="1:8">
      <c r="A108" s="19"/>
      <c r="B108" s="19"/>
      <c r="C108" s="451"/>
      <c r="D108" s="126"/>
      <c r="E108" s="125"/>
      <c r="F108" s="19"/>
      <c r="G108" s="127"/>
      <c r="H108" s="454"/>
    </row>
    <row r="109" spans="1:8">
      <c r="A109" s="19"/>
      <c r="B109" s="19"/>
      <c r="C109" s="451"/>
      <c r="D109" s="126"/>
      <c r="E109" s="125"/>
      <c r="F109" s="19"/>
      <c r="G109" s="127"/>
      <c r="H109" s="454"/>
    </row>
    <row r="110" spans="1:8">
      <c r="A110" s="19"/>
      <c r="B110" s="19"/>
      <c r="C110" s="451"/>
      <c r="D110" s="126"/>
      <c r="E110" s="125"/>
      <c r="F110" s="19"/>
      <c r="G110" s="127"/>
      <c r="H110" s="454"/>
    </row>
    <row r="111" spans="1:8">
      <c r="A111" s="19"/>
      <c r="B111" s="19"/>
      <c r="C111" s="451"/>
      <c r="D111" s="126"/>
      <c r="E111" s="125"/>
      <c r="F111" s="19"/>
      <c r="G111" s="127"/>
      <c r="H111" s="454"/>
    </row>
    <row r="112" spans="1:8">
      <c r="A112" s="19"/>
      <c r="B112" s="19"/>
      <c r="C112" s="451"/>
      <c r="D112" s="126"/>
      <c r="E112" s="125"/>
      <c r="F112" s="19"/>
      <c r="G112" s="127"/>
      <c r="H112" s="454"/>
    </row>
    <row r="113" spans="1:8">
      <c r="A113" s="19"/>
      <c r="B113" s="19"/>
      <c r="C113" s="451"/>
      <c r="D113" s="126"/>
      <c r="E113" s="125"/>
      <c r="F113" s="19"/>
      <c r="G113" s="127"/>
      <c r="H113" s="454"/>
    </row>
    <row r="114" spans="1:8">
      <c r="A114" s="19"/>
      <c r="B114" s="19"/>
      <c r="C114" s="451"/>
      <c r="D114" s="126"/>
      <c r="E114" s="125"/>
      <c r="F114" s="19"/>
      <c r="G114" s="127"/>
      <c r="H114" s="454"/>
    </row>
    <row r="115" spans="1:8">
      <c r="A115" s="19"/>
      <c r="B115" s="19"/>
      <c r="C115" s="451"/>
      <c r="D115" s="126"/>
      <c r="E115" s="125"/>
      <c r="F115" s="19"/>
      <c r="G115" s="127"/>
      <c r="H115" s="454"/>
    </row>
    <row r="116" spans="1:8">
      <c r="A116" s="19"/>
      <c r="B116" s="19"/>
      <c r="C116" s="451"/>
      <c r="D116" s="126"/>
      <c r="E116" s="125"/>
      <c r="F116" s="19"/>
      <c r="G116" s="127"/>
      <c r="H116" s="454"/>
    </row>
    <row r="117" spans="1:8">
      <c r="A117" s="19"/>
      <c r="B117" s="19"/>
      <c r="C117" s="451"/>
      <c r="D117" s="126"/>
      <c r="E117" s="125"/>
      <c r="F117" s="19"/>
      <c r="G117" s="127"/>
      <c r="H117" s="454"/>
    </row>
    <row r="118" spans="1:8">
      <c r="A118" s="19"/>
      <c r="B118" s="19"/>
      <c r="C118" s="451"/>
      <c r="D118" s="126"/>
      <c r="E118" s="125"/>
      <c r="F118" s="19"/>
      <c r="G118" s="127"/>
      <c r="H118" s="454"/>
    </row>
    <row r="119" spans="1:8">
      <c r="A119" s="19"/>
      <c r="B119" s="19"/>
      <c r="C119" s="451"/>
      <c r="D119" s="126"/>
      <c r="E119" s="125"/>
      <c r="F119" s="19"/>
      <c r="G119" s="127"/>
      <c r="H119" s="454"/>
    </row>
    <row r="120" spans="1:8">
      <c r="A120" s="19"/>
      <c r="B120" s="19"/>
      <c r="C120" s="451"/>
      <c r="D120" s="126"/>
      <c r="E120" s="125"/>
      <c r="F120" s="19"/>
      <c r="G120" s="127"/>
      <c r="H120" s="454"/>
    </row>
    <row r="121" spans="1:8">
      <c r="A121" s="19"/>
      <c r="B121" s="19"/>
      <c r="C121" s="451"/>
      <c r="D121" s="126"/>
      <c r="E121" s="125"/>
      <c r="F121" s="19"/>
      <c r="G121" s="127"/>
      <c r="H121" s="454"/>
    </row>
    <row r="122" spans="1:8">
      <c r="A122" s="19"/>
      <c r="B122" s="19"/>
      <c r="C122" s="451"/>
      <c r="D122" s="126"/>
      <c r="E122" s="125"/>
      <c r="F122" s="19"/>
      <c r="G122" s="127"/>
      <c r="H122" s="454"/>
    </row>
    <row r="123" spans="1:8">
      <c r="A123" s="19"/>
      <c r="B123" s="19"/>
      <c r="C123" s="451"/>
      <c r="D123" s="126"/>
      <c r="E123" s="125"/>
      <c r="F123" s="19"/>
      <c r="G123" s="127"/>
      <c r="H123" s="454"/>
    </row>
    <row r="124" spans="1:8">
      <c r="A124" s="19"/>
      <c r="B124" s="19"/>
      <c r="C124" s="451"/>
      <c r="D124" s="126"/>
      <c r="E124" s="125"/>
      <c r="F124" s="19"/>
      <c r="G124" s="127"/>
      <c r="H124" s="454"/>
    </row>
    <row r="125" spans="1:8">
      <c r="A125" s="19"/>
      <c r="B125" s="19"/>
      <c r="C125" s="451"/>
      <c r="D125" s="126"/>
      <c r="E125" s="125"/>
      <c r="F125" s="19"/>
      <c r="G125" s="127"/>
      <c r="H125" s="454"/>
    </row>
    <row r="126" spans="1:8">
      <c r="A126" s="19"/>
      <c r="B126" s="19"/>
      <c r="C126" s="451"/>
      <c r="D126" s="126"/>
      <c r="E126" s="125"/>
      <c r="F126" s="19"/>
      <c r="G126" s="127"/>
      <c r="H126" s="454"/>
    </row>
    <row r="127" spans="1:8">
      <c r="A127" s="19"/>
      <c r="B127" s="19"/>
      <c r="C127" s="451"/>
      <c r="D127" s="126"/>
      <c r="E127" s="125"/>
      <c r="F127" s="19"/>
      <c r="G127" s="127"/>
      <c r="H127" s="454"/>
    </row>
    <row r="128" spans="1:8">
      <c r="A128" s="19"/>
      <c r="B128" s="19"/>
      <c r="C128" s="451"/>
      <c r="D128" s="126"/>
      <c r="E128" s="125"/>
      <c r="F128" s="19"/>
      <c r="G128" s="127"/>
      <c r="H128" s="454"/>
    </row>
    <row r="129" spans="1:8">
      <c r="A129" s="19"/>
      <c r="B129" s="19"/>
      <c r="C129" s="451"/>
      <c r="D129" s="126"/>
      <c r="E129" s="125"/>
      <c r="F129" s="19"/>
      <c r="G129" s="127"/>
      <c r="H129" s="454"/>
    </row>
    <row r="130" spans="1:8">
      <c r="A130" s="124"/>
      <c r="B130" s="19"/>
      <c r="C130" s="451"/>
      <c r="D130" s="126"/>
      <c r="E130" s="125"/>
      <c r="F130" s="19"/>
      <c r="G130" s="127"/>
      <c r="H130" s="454"/>
    </row>
    <row r="131" spans="1:8">
      <c r="A131" s="19"/>
      <c r="B131" s="19"/>
      <c r="C131" s="451"/>
      <c r="D131" s="126"/>
      <c r="E131" s="125"/>
      <c r="F131" s="19"/>
      <c r="G131" s="127"/>
      <c r="H131" s="454"/>
    </row>
    <row r="132" spans="1:8">
      <c r="A132" s="19"/>
      <c r="B132" s="19"/>
      <c r="C132" s="451"/>
      <c r="D132" s="126"/>
      <c r="E132" s="125"/>
      <c r="F132" s="19"/>
      <c r="G132" s="127"/>
      <c r="H132" s="454"/>
    </row>
    <row r="133" spans="1:8">
      <c r="A133" s="19"/>
      <c r="B133" s="19"/>
      <c r="C133" s="451"/>
      <c r="D133" s="126"/>
      <c r="E133" s="125"/>
      <c r="F133" s="19"/>
      <c r="G133" s="127"/>
      <c r="H133" s="454"/>
    </row>
    <row r="134" spans="1:8">
      <c r="A134" s="19"/>
      <c r="B134" s="19"/>
      <c r="C134" s="451"/>
      <c r="D134" s="126"/>
      <c r="E134" s="125"/>
      <c r="F134" s="19"/>
      <c r="G134" s="127"/>
      <c r="H134" s="454"/>
    </row>
    <row r="135" spans="1:8">
      <c r="A135" s="19"/>
      <c r="B135" s="19"/>
      <c r="C135" s="451"/>
      <c r="D135" s="126"/>
      <c r="E135" s="125"/>
      <c r="F135" s="19"/>
      <c r="G135" s="127"/>
      <c r="H135" s="454"/>
    </row>
    <row r="136" spans="1:8">
      <c r="A136" s="19"/>
      <c r="B136" s="19"/>
      <c r="C136" s="451"/>
      <c r="D136" s="126"/>
      <c r="E136" s="125"/>
      <c r="F136" s="19"/>
      <c r="G136" s="127"/>
      <c r="H136" s="454"/>
    </row>
    <row r="137" spans="1:8">
      <c r="A137" s="19"/>
      <c r="B137" s="19"/>
      <c r="C137" s="451"/>
      <c r="D137" s="126"/>
      <c r="E137" s="125"/>
      <c r="F137" s="19"/>
      <c r="G137" s="127"/>
      <c r="H137" s="454"/>
    </row>
    <row r="138" spans="1:8">
      <c r="A138" s="19"/>
      <c r="B138" s="19"/>
      <c r="C138" s="451"/>
      <c r="D138" s="126"/>
      <c r="E138" s="125"/>
      <c r="F138" s="19"/>
      <c r="G138" s="127"/>
      <c r="H138" s="454"/>
    </row>
    <row r="139" spans="1:8">
      <c r="A139" s="19"/>
      <c r="B139" s="19"/>
      <c r="C139" s="451"/>
      <c r="D139" s="126"/>
      <c r="E139" s="125"/>
      <c r="F139" s="19"/>
      <c r="G139" s="127"/>
      <c r="H139" s="454"/>
    </row>
    <row r="140" spans="1:8">
      <c r="A140" s="19"/>
      <c r="B140" s="19"/>
      <c r="C140" s="451"/>
      <c r="D140" s="126"/>
      <c r="E140" s="125"/>
      <c r="F140" s="19"/>
      <c r="G140" s="127"/>
      <c r="H140" s="454"/>
    </row>
    <row r="141" spans="1:8">
      <c r="A141" s="19"/>
      <c r="B141" s="19"/>
      <c r="C141" s="451"/>
      <c r="D141" s="126"/>
      <c r="E141" s="125"/>
      <c r="F141" s="19"/>
      <c r="G141" s="127"/>
      <c r="H141" s="454"/>
    </row>
    <row r="142" spans="1:8">
      <c r="A142" s="19"/>
      <c r="B142" s="19"/>
      <c r="C142" s="451"/>
      <c r="D142" s="126"/>
      <c r="E142" s="125"/>
      <c r="F142" s="19"/>
      <c r="G142" s="127"/>
      <c r="H142" s="454"/>
    </row>
    <row r="143" spans="1:8">
      <c r="A143" s="19"/>
      <c r="B143" s="19"/>
      <c r="C143" s="451"/>
      <c r="D143" s="126"/>
      <c r="E143" s="125"/>
      <c r="F143" s="19"/>
      <c r="G143" s="127"/>
      <c r="H143" s="454"/>
    </row>
    <row r="144" spans="1:8">
      <c r="A144" s="124"/>
      <c r="B144" s="125"/>
      <c r="C144" s="451"/>
      <c r="D144" s="126"/>
      <c r="E144" s="125"/>
      <c r="F144" s="19"/>
      <c r="G144" s="127"/>
      <c r="H144" s="454"/>
    </row>
    <row r="145" spans="1:8">
      <c r="A145" s="19"/>
      <c r="B145" s="19"/>
      <c r="C145" s="451"/>
      <c r="D145" s="126"/>
      <c r="E145" s="125"/>
      <c r="F145" s="19"/>
      <c r="G145" s="127"/>
      <c r="H145" s="454"/>
    </row>
    <row r="146" spans="1:8">
      <c r="A146" s="19"/>
      <c r="B146" s="19"/>
      <c r="C146" s="451"/>
      <c r="D146" s="128"/>
      <c r="E146" s="129"/>
      <c r="F146" s="130"/>
      <c r="G146" s="131"/>
      <c r="H146" s="131"/>
    </row>
    <row r="147" spans="1:8">
      <c r="A147" s="19"/>
      <c r="B147" s="19"/>
      <c r="C147" s="451"/>
      <c r="D147" s="126"/>
      <c r="E147" s="125"/>
      <c r="F147" s="19"/>
      <c r="G147" s="127"/>
      <c r="H147" s="127"/>
    </row>
    <row r="148" spans="1:8">
      <c r="A148" s="19"/>
      <c r="B148" s="19"/>
      <c r="C148" s="451"/>
      <c r="D148" s="126"/>
      <c r="E148" s="125"/>
      <c r="F148" s="19"/>
      <c r="G148" s="127"/>
      <c r="H148" s="127"/>
    </row>
    <row r="149" spans="1:8">
      <c r="A149" s="19"/>
      <c r="B149" s="19"/>
      <c r="C149" s="451"/>
      <c r="D149" s="126"/>
      <c r="E149" s="125"/>
      <c r="F149" s="19"/>
      <c r="G149" s="127"/>
      <c r="H149" s="127"/>
    </row>
    <row r="150" spans="1:8">
      <c r="A150" s="19"/>
      <c r="B150" s="19"/>
      <c r="C150" s="451"/>
      <c r="D150" s="126"/>
      <c r="E150" s="125"/>
      <c r="F150" s="19"/>
      <c r="G150" s="127"/>
      <c r="H150" s="127"/>
    </row>
    <row r="151" spans="1:8">
      <c r="C151" s="453"/>
      <c r="H151" s="455">
        <f>SUM(H9:H150)</f>
        <v>5049.5599999999995</v>
      </c>
    </row>
    <row r="152" spans="1:8">
      <c r="C152" s="453"/>
      <c r="H152" s="449">
        <f>H151*B5/1000</f>
        <v>3.7366743999999996</v>
      </c>
    </row>
    <row r="153" spans="1:8">
      <c r="C153" s="453"/>
    </row>
    <row r="154" spans="1:8">
      <c r="C154" s="453"/>
    </row>
    <row r="155" spans="1:8">
      <c r="C155" s="453"/>
    </row>
    <row r="156" spans="1:8">
      <c r="C156" s="453"/>
    </row>
    <row r="157" spans="1:8">
      <c r="C157" s="453"/>
    </row>
    <row r="158" spans="1:8">
      <c r="C158" s="453"/>
    </row>
    <row r="159" spans="1:8">
      <c r="C159" s="453"/>
    </row>
    <row r="160" spans="1:8">
      <c r="C160" s="453"/>
    </row>
    <row r="161" spans="3:3">
      <c r="C161" s="453"/>
    </row>
    <row r="162" spans="3:3">
      <c r="C162" s="453"/>
    </row>
    <row r="163" spans="3:3">
      <c r="C163" s="453"/>
    </row>
    <row r="164" spans="3:3">
      <c r="C164" s="453"/>
    </row>
    <row r="165" spans="3:3">
      <c r="C165" s="453"/>
    </row>
    <row r="166" spans="3:3">
      <c r="C166" s="453"/>
    </row>
    <row r="167" spans="3:3">
      <c r="C167" s="453"/>
    </row>
    <row r="168" spans="3:3">
      <c r="C168" s="453"/>
    </row>
    <row r="169" spans="3:3">
      <c r="C169" s="453"/>
    </row>
    <row r="170" spans="3:3">
      <c r="C170" s="453"/>
    </row>
    <row r="171" spans="3:3">
      <c r="C171" s="453"/>
    </row>
    <row r="172" spans="3:3">
      <c r="C172" s="453"/>
    </row>
    <row r="173" spans="3:3">
      <c r="C173" s="453"/>
    </row>
    <row r="174" spans="3:3">
      <c r="C174" s="453"/>
    </row>
    <row r="175" spans="3:3">
      <c r="C175" s="453"/>
    </row>
    <row r="176" spans="3:3">
      <c r="C176" s="453"/>
    </row>
    <row r="177" spans="3:3">
      <c r="C177" s="453"/>
    </row>
    <row r="178" spans="3:3">
      <c r="C178" s="453"/>
    </row>
    <row r="179" spans="3:3">
      <c r="C179" s="453"/>
    </row>
    <row r="180" spans="3:3">
      <c r="C180" s="453"/>
    </row>
    <row r="181" spans="3:3">
      <c r="C181" s="453"/>
    </row>
    <row r="182" spans="3:3">
      <c r="C182" s="453"/>
    </row>
    <row r="183" spans="3:3">
      <c r="C183" s="453"/>
    </row>
    <row r="184" spans="3:3">
      <c r="C184" s="453"/>
    </row>
    <row r="185" spans="3:3">
      <c r="C185" s="453"/>
    </row>
    <row r="186" spans="3:3">
      <c r="C186" s="453"/>
    </row>
    <row r="187" spans="3:3">
      <c r="C187" s="453"/>
    </row>
    <row r="188" spans="3:3">
      <c r="C188" s="453"/>
    </row>
    <row r="189" spans="3:3">
      <c r="C189" s="453"/>
    </row>
    <row r="190" spans="3:3">
      <c r="C190" s="453"/>
    </row>
    <row r="191" spans="3:3">
      <c r="C191" s="453"/>
    </row>
    <row r="192" spans="3:3">
      <c r="C192" s="453"/>
    </row>
    <row r="193" spans="3:3">
      <c r="C193" s="453"/>
    </row>
    <row r="194" spans="3:3">
      <c r="C194" s="453"/>
    </row>
    <row r="195" spans="3:3">
      <c r="C195" s="453"/>
    </row>
    <row r="196" spans="3:3">
      <c r="C196" s="453"/>
    </row>
    <row r="197" spans="3:3">
      <c r="C197" s="453"/>
    </row>
    <row r="198" spans="3:3">
      <c r="C198" s="453"/>
    </row>
    <row r="199" spans="3:3">
      <c r="C199" s="453"/>
    </row>
    <row r="200" spans="3:3">
      <c r="C200" s="453"/>
    </row>
    <row r="201" spans="3:3">
      <c r="C201" s="453"/>
    </row>
    <row r="202" spans="3:3">
      <c r="C202" s="453"/>
    </row>
    <row r="203" spans="3:3">
      <c r="C203" s="453"/>
    </row>
    <row r="204" spans="3:3">
      <c r="C204" s="453"/>
    </row>
    <row r="205" spans="3:3">
      <c r="C205" s="453"/>
    </row>
    <row r="206" spans="3:3">
      <c r="C206" s="453"/>
    </row>
    <row r="207" spans="3:3">
      <c r="C207" s="453"/>
    </row>
    <row r="208" spans="3:3">
      <c r="C208" s="453"/>
    </row>
    <row r="209" spans="3:3">
      <c r="C209" s="453"/>
    </row>
    <row r="210" spans="3:3">
      <c r="C210" s="453"/>
    </row>
    <row r="211" spans="3:3">
      <c r="C211" s="453"/>
    </row>
    <row r="212" spans="3:3">
      <c r="C212" s="453"/>
    </row>
    <row r="213" spans="3:3">
      <c r="C213" s="453"/>
    </row>
    <row r="214" spans="3:3">
      <c r="C214" s="453"/>
    </row>
    <row r="215" spans="3:3">
      <c r="C215" s="453"/>
    </row>
    <row r="216" spans="3:3">
      <c r="C216" s="453"/>
    </row>
    <row r="217" spans="3:3">
      <c r="C217" s="453"/>
    </row>
    <row r="218" spans="3:3">
      <c r="C218" s="453"/>
    </row>
    <row r="219" spans="3:3">
      <c r="C219" s="453"/>
    </row>
    <row r="220" spans="3:3">
      <c r="C220" s="453"/>
    </row>
    <row r="221" spans="3:3">
      <c r="C221" s="453"/>
    </row>
    <row r="222" spans="3:3">
      <c r="C222" s="453"/>
    </row>
    <row r="223" spans="3:3">
      <c r="C223" s="453"/>
    </row>
    <row r="224" spans="3:3">
      <c r="C224" s="453"/>
    </row>
  </sheetData>
  <mergeCells count="1">
    <mergeCell ref="A7:F7"/>
  </mergeCells>
  <phoneticPr fontId="9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</sheetPr>
  <dimension ref="A1:Q28"/>
  <sheetViews>
    <sheetView workbookViewId="0">
      <selection activeCell="F20" sqref="F20"/>
    </sheetView>
  </sheetViews>
  <sheetFormatPr defaultColWidth="9" defaultRowHeight="14.25"/>
  <cols>
    <col min="1" max="1" width="12.375" style="94" customWidth="1"/>
    <col min="2" max="2" width="13" style="94" customWidth="1"/>
    <col min="3" max="3" width="11.375" style="94" customWidth="1"/>
    <col min="4" max="4" width="19.125" style="94" customWidth="1"/>
    <col min="5" max="5" width="15.125" style="94" customWidth="1"/>
    <col min="6" max="6" width="21.875" style="94" customWidth="1"/>
    <col min="7" max="7" width="13.125" style="94" customWidth="1"/>
    <col min="8" max="8" width="9.875" style="94" customWidth="1"/>
    <col min="9" max="9" width="11.125" style="94" customWidth="1"/>
    <col min="10" max="10" width="16.375" style="94" customWidth="1"/>
    <col min="11" max="11" width="17.125" style="94" customWidth="1"/>
    <col min="12" max="12" width="30.125" style="94" customWidth="1"/>
    <col min="13" max="13" width="26.625" style="94" customWidth="1"/>
    <col min="14" max="14" width="20.625" style="94" customWidth="1"/>
    <col min="15" max="15" width="14.625" style="94" customWidth="1"/>
    <col min="16" max="16" width="9" style="94"/>
    <col min="17" max="17" width="9.5" style="94" customWidth="1"/>
    <col min="18" max="16384" width="9" style="94"/>
  </cols>
  <sheetData>
    <row r="1" spans="1:7">
      <c r="A1" s="95"/>
    </row>
    <row r="2" spans="1:7" ht="18.75">
      <c r="A2" s="96" t="s">
        <v>577</v>
      </c>
      <c r="B2" s="96"/>
      <c r="C2" s="96"/>
      <c r="D2" s="96"/>
      <c r="E2" s="97"/>
    </row>
    <row r="3" spans="1:7">
      <c r="A3" s="709" t="s">
        <v>578</v>
      </c>
      <c r="B3" s="98" t="s">
        <v>579</v>
      </c>
      <c r="C3" s="98"/>
      <c r="D3" s="98"/>
      <c r="E3" s="98"/>
      <c r="F3" s="98"/>
      <c r="G3" s="99"/>
    </row>
    <row r="4" spans="1:7" ht="25.5">
      <c r="A4" s="710"/>
      <c r="B4" s="100" t="s">
        <v>535</v>
      </c>
      <c r="C4" s="101" t="s">
        <v>580</v>
      </c>
      <c r="D4" s="100" t="s">
        <v>241</v>
      </c>
      <c r="E4" s="102" t="s">
        <v>581</v>
      </c>
      <c r="F4" s="103" t="s">
        <v>582</v>
      </c>
      <c r="G4" s="104"/>
    </row>
    <row r="5" spans="1:7">
      <c r="A5" s="710"/>
      <c r="B5" s="105" t="s">
        <v>583</v>
      </c>
      <c r="C5" s="105"/>
      <c r="D5" s="106" t="s">
        <v>584</v>
      </c>
      <c r="E5" s="107"/>
      <c r="F5" s="107"/>
      <c r="G5" s="108"/>
    </row>
    <row r="6" spans="1:7">
      <c r="A6" s="710"/>
      <c r="B6" s="705" t="s">
        <v>585</v>
      </c>
      <c r="C6" s="705"/>
      <c r="D6" s="705"/>
      <c r="E6" s="705"/>
      <c r="F6" s="705"/>
      <c r="G6" s="109" t="s">
        <v>241</v>
      </c>
    </row>
    <row r="7" spans="1:7">
      <c r="A7" s="710"/>
      <c r="B7" s="706">
        <f>C5*F5/1000</f>
        <v>0</v>
      </c>
      <c r="C7" s="706"/>
      <c r="D7" s="706"/>
      <c r="E7" s="706"/>
      <c r="F7" s="706"/>
      <c r="G7" s="106" t="s">
        <v>355</v>
      </c>
    </row>
    <row r="8" spans="1:7">
      <c r="A8" s="110" t="s">
        <v>586</v>
      </c>
      <c r="B8" s="707" t="s">
        <v>587</v>
      </c>
      <c r="C8" s="707"/>
      <c r="D8" s="707"/>
      <c r="E8" s="707"/>
      <c r="F8" s="707"/>
      <c r="G8" s="708"/>
    </row>
    <row r="9" spans="1:7">
      <c r="A9" s="111"/>
      <c r="B9" s="112"/>
      <c r="C9" s="112"/>
      <c r="D9" s="112"/>
      <c r="E9" s="112"/>
      <c r="F9" s="112"/>
      <c r="G9" s="112"/>
    </row>
    <row r="10" spans="1:7">
      <c r="A10" s="113" t="s">
        <v>588</v>
      </c>
      <c r="B10" s="112"/>
      <c r="C10" s="112"/>
      <c r="D10" s="112"/>
      <c r="E10" s="112"/>
      <c r="F10" s="112"/>
      <c r="G10" s="112"/>
    </row>
    <row r="11" spans="1:7">
      <c r="A11" s="111"/>
      <c r="B11" s="112"/>
      <c r="C11" s="112"/>
      <c r="D11" s="112"/>
      <c r="E11" s="112"/>
      <c r="F11" s="112"/>
      <c r="G11" s="112"/>
    </row>
    <row r="12" spans="1:7">
      <c r="A12" s="111"/>
      <c r="B12" s="112"/>
      <c r="C12" s="112"/>
      <c r="D12" s="112"/>
      <c r="E12" s="112"/>
      <c r="F12" s="112"/>
      <c r="G12" s="112"/>
    </row>
    <row r="13" spans="1:7">
      <c r="A13" s="111"/>
      <c r="B13" s="112"/>
      <c r="C13" s="112"/>
      <c r="D13" s="112"/>
      <c r="E13" s="112"/>
      <c r="F13" s="112"/>
      <c r="G13" s="112"/>
    </row>
    <row r="14" spans="1:7">
      <c r="A14" s="111"/>
      <c r="B14" s="112"/>
      <c r="C14" s="112"/>
      <c r="D14" s="112"/>
      <c r="E14" s="112"/>
      <c r="F14" s="112"/>
      <c r="G14" s="112"/>
    </row>
    <row r="15" spans="1:7">
      <c r="A15" s="111"/>
      <c r="B15" s="112"/>
      <c r="C15" s="112"/>
      <c r="D15" s="112"/>
      <c r="E15" s="112"/>
      <c r="F15" s="112"/>
      <c r="G15" s="112"/>
    </row>
    <row r="16" spans="1:7">
      <c r="A16" s="111"/>
      <c r="B16" s="112"/>
      <c r="C16" s="112"/>
      <c r="D16" s="112"/>
      <c r="E16" s="112"/>
      <c r="F16" s="112"/>
      <c r="G16" s="112"/>
    </row>
    <row r="17" spans="1:17">
      <c r="A17" s="111"/>
      <c r="B17" s="112"/>
      <c r="C17" s="112"/>
      <c r="D17" s="112"/>
      <c r="E17" s="112"/>
      <c r="F17" s="112"/>
      <c r="G17" s="112"/>
    </row>
    <row r="18" spans="1:17">
      <c r="A18" s="111"/>
      <c r="B18" s="112"/>
      <c r="C18" s="112"/>
      <c r="D18" s="112"/>
      <c r="E18" s="112"/>
      <c r="F18" s="112"/>
      <c r="G18" s="112"/>
    </row>
    <row r="19" spans="1:17" ht="18.75">
      <c r="A19" s="114"/>
    </row>
    <row r="20" spans="1:17" ht="27.6" customHeight="1">
      <c r="A20" s="711" t="s">
        <v>589</v>
      </c>
      <c r="B20" s="115" t="s">
        <v>590</v>
      </c>
      <c r="C20" s="115" t="s">
        <v>586</v>
      </c>
      <c r="D20" s="115" t="s">
        <v>591</v>
      </c>
      <c r="E20" s="115" t="s">
        <v>592</v>
      </c>
    </row>
    <row r="21" spans="1:17" ht="21" customHeight="1">
      <c r="A21" s="712"/>
      <c r="B21" s="116">
        <f>A25/24</f>
        <v>0</v>
      </c>
      <c r="C21" s="117"/>
      <c r="D21" s="118">
        <f>B21*E5/1000</f>
        <v>0</v>
      </c>
      <c r="E21" s="119">
        <f>ROUND(D21*$B$7,2)</f>
        <v>0</v>
      </c>
    </row>
    <row r="23" spans="1:17">
      <c r="A23" s="120"/>
    </row>
    <row r="24" spans="1:17">
      <c r="A24" s="515" t="s">
        <v>810</v>
      </c>
    </row>
    <row r="25" spans="1:17">
      <c r="A25" s="121"/>
      <c r="B25" s="120" t="s">
        <v>593</v>
      </c>
    </row>
    <row r="27" spans="1:17">
      <c r="A27" s="34" t="s">
        <v>594</v>
      </c>
    </row>
    <row r="28" spans="1:17" ht="15.75">
      <c r="A28" s="34" t="s">
        <v>595</v>
      </c>
      <c r="J28" s="122"/>
      <c r="K28" s="122"/>
      <c r="L28" s="122"/>
      <c r="M28" s="122"/>
      <c r="N28" s="122"/>
      <c r="O28" s="122"/>
      <c r="P28" s="122"/>
      <c r="Q28" s="122"/>
    </row>
  </sheetData>
  <mergeCells count="5">
    <mergeCell ref="B6:F6"/>
    <mergeCell ref="B7:F7"/>
    <mergeCell ref="B8:G8"/>
    <mergeCell ref="A3:A7"/>
    <mergeCell ref="A20:A21"/>
  </mergeCells>
  <phoneticPr fontId="91" type="noConversion"/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2:N10"/>
  <sheetViews>
    <sheetView workbookViewId="0">
      <selection activeCell="H17" sqref="H17"/>
    </sheetView>
  </sheetViews>
  <sheetFormatPr defaultColWidth="9" defaultRowHeight="14.25"/>
  <cols>
    <col min="1" max="1" width="20.75" customWidth="1"/>
  </cols>
  <sheetData>
    <row r="2" spans="1:14">
      <c r="A2" s="34" t="s">
        <v>596</v>
      </c>
    </row>
    <row r="3" spans="1:14">
      <c r="A3" s="465" t="s">
        <v>811</v>
      </c>
    </row>
    <row r="6" spans="1:14">
      <c r="A6" s="713" t="s">
        <v>812</v>
      </c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713"/>
    </row>
    <row r="7" spans="1:14">
      <c r="B7" s="91">
        <v>1</v>
      </c>
      <c r="C7" s="91">
        <v>2</v>
      </c>
      <c r="D7" s="91">
        <v>3</v>
      </c>
      <c r="E7" s="91">
        <v>4</v>
      </c>
      <c r="F7" s="91">
        <v>5</v>
      </c>
      <c r="G7" s="91">
        <v>6</v>
      </c>
      <c r="H7" s="91">
        <v>7</v>
      </c>
      <c r="I7" s="91">
        <v>8</v>
      </c>
      <c r="J7" s="91">
        <v>9</v>
      </c>
      <c r="K7" s="91">
        <v>10</v>
      </c>
      <c r="L7" s="91">
        <v>11</v>
      </c>
      <c r="M7" s="91">
        <v>12</v>
      </c>
      <c r="N7" s="91" t="s">
        <v>597</v>
      </c>
    </row>
    <row r="8" spans="1:14">
      <c r="A8" s="92" t="s">
        <v>598</v>
      </c>
      <c r="B8" s="22" t="s">
        <v>599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>
        <f>SUM(B8:M8)</f>
        <v>0</v>
      </c>
    </row>
    <row r="9" spans="1:14">
      <c r="A9" s="28" t="s">
        <v>600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93" t="s">
        <v>601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22"/>
    </row>
  </sheetData>
  <mergeCells count="1">
    <mergeCell ref="A6:N6"/>
  </mergeCells>
  <phoneticPr fontId="9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2:O9"/>
  <sheetViews>
    <sheetView workbookViewId="0">
      <selection activeCell="B9" sqref="B9"/>
    </sheetView>
  </sheetViews>
  <sheetFormatPr defaultColWidth="9" defaultRowHeight="14.25"/>
  <cols>
    <col min="1" max="1" width="17" customWidth="1"/>
  </cols>
  <sheetData>
    <row r="2" spans="1:15">
      <c r="A2" s="465" t="s">
        <v>813</v>
      </c>
    </row>
    <row r="3" spans="1:15">
      <c r="A3" s="34" t="s">
        <v>602</v>
      </c>
    </row>
    <row r="5" spans="1:15">
      <c r="A5" s="38" t="s">
        <v>603</v>
      </c>
      <c r="B5" s="38" t="s">
        <v>604</v>
      </c>
      <c r="C5" s="38" t="s">
        <v>605</v>
      </c>
      <c r="D5" s="38" t="s">
        <v>606</v>
      </c>
      <c r="E5" s="38" t="s">
        <v>607</v>
      </c>
      <c r="F5" s="38" t="s">
        <v>608</v>
      </c>
      <c r="G5" s="38" t="s">
        <v>609</v>
      </c>
      <c r="H5" s="38" t="s">
        <v>610</v>
      </c>
      <c r="I5" s="38" t="s">
        <v>611</v>
      </c>
      <c r="J5" s="38" t="s">
        <v>612</v>
      </c>
      <c r="K5" s="38" t="s">
        <v>613</v>
      </c>
      <c r="L5" s="38" t="s">
        <v>614</v>
      </c>
      <c r="M5" s="38" t="s">
        <v>615</v>
      </c>
      <c r="N5" s="38" t="s">
        <v>563</v>
      </c>
      <c r="O5" s="90" t="s">
        <v>616</v>
      </c>
    </row>
    <row r="6" spans="1:15">
      <c r="A6" s="38" t="s">
        <v>617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f>SUM(F6:M6)</f>
        <v>0</v>
      </c>
      <c r="O6">
        <f>N6*B9/1000</f>
        <v>0</v>
      </c>
    </row>
    <row r="9" spans="1:15">
      <c r="A9" s="34" t="s">
        <v>618</v>
      </c>
      <c r="B9">
        <v>0.86</v>
      </c>
      <c r="C9" s="34" t="s">
        <v>567</v>
      </c>
    </row>
  </sheetData>
  <phoneticPr fontId="9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2:N10"/>
  <sheetViews>
    <sheetView workbookViewId="0">
      <selection activeCell="H11" sqref="H11"/>
    </sheetView>
  </sheetViews>
  <sheetFormatPr defaultColWidth="8.625" defaultRowHeight="13.5"/>
  <cols>
    <col min="1" max="1" width="8.625" style="83"/>
    <col min="2" max="13" width="4.75" style="83" customWidth="1"/>
    <col min="14" max="14" width="15.875" style="83" customWidth="1"/>
    <col min="15" max="16384" width="8.625" style="84"/>
  </cols>
  <sheetData>
    <row r="2" spans="1:14" s="82" customFormat="1" ht="14.25">
      <c r="A2" s="85" t="s">
        <v>619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82" customFormat="1" ht="14.25">
      <c r="A3" s="85" t="s">
        <v>620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7" spans="1:14" s="82" customFormat="1" ht="14.25">
      <c r="A7" s="714" t="s">
        <v>621</v>
      </c>
      <c r="B7" s="714"/>
      <c r="C7" s="714"/>
      <c r="D7" s="714"/>
      <c r="E7" s="714"/>
      <c r="F7" s="714"/>
      <c r="G7" s="714"/>
      <c r="H7" s="714"/>
      <c r="I7" s="714"/>
      <c r="J7" s="714"/>
      <c r="K7" s="714"/>
      <c r="L7" s="714"/>
      <c r="M7" s="714"/>
      <c r="N7" s="714"/>
    </row>
    <row r="8" spans="1:14" s="82" customFormat="1" ht="14.25">
      <c r="A8" s="86"/>
      <c r="B8" s="87">
        <v>1</v>
      </c>
      <c r="C8" s="87">
        <v>2</v>
      </c>
      <c r="D8" s="87">
        <v>3</v>
      </c>
      <c r="E8" s="87">
        <v>4</v>
      </c>
      <c r="F8" s="87">
        <v>5</v>
      </c>
      <c r="G8" s="87">
        <v>6</v>
      </c>
      <c r="H8" s="87">
        <v>7</v>
      </c>
      <c r="I8" s="87">
        <v>8</v>
      </c>
      <c r="J8" s="87">
        <v>9</v>
      </c>
      <c r="K8" s="87">
        <v>10</v>
      </c>
      <c r="L8" s="87">
        <v>11</v>
      </c>
      <c r="M8" s="87">
        <v>12</v>
      </c>
      <c r="N8" s="87" t="s">
        <v>622</v>
      </c>
    </row>
    <row r="9" spans="1:14" s="82" customFormat="1" ht="14.25">
      <c r="A9" s="86" t="s">
        <v>623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>
        <f>SUM(B9:M9)</f>
        <v>0</v>
      </c>
    </row>
    <row r="10" spans="1:14" s="82" customFormat="1" ht="14.25">
      <c r="A10" s="715" t="s">
        <v>624</v>
      </c>
      <c r="B10" s="716"/>
      <c r="C10" s="716"/>
      <c r="D10" s="716"/>
      <c r="E10" s="716"/>
      <c r="F10" s="716"/>
      <c r="G10" s="716"/>
      <c r="H10" s="716"/>
      <c r="I10" s="716"/>
      <c r="J10" s="716"/>
      <c r="K10" s="716"/>
      <c r="L10" s="716"/>
      <c r="M10" s="717"/>
      <c r="N10" s="89">
        <f>N9</f>
        <v>0</v>
      </c>
    </row>
  </sheetData>
  <mergeCells count="2">
    <mergeCell ref="A7:N7"/>
    <mergeCell ref="A10:M10"/>
  </mergeCells>
  <phoneticPr fontId="9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2:Q16"/>
  <sheetViews>
    <sheetView zoomScale="85" zoomScaleNormal="85" workbookViewId="0">
      <selection activeCell="G16" sqref="G16"/>
    </sheetView>
  </sheetViews>
  <sheetFormatPr defaultColWidth="9" defaultRowHeight="14.25"/>
  <cols>
    <col min="1" max="1" width="21" style="449" customWidth="1"/>
    <col min="2" max="13" width="9" style="449"/>
    <col min="14" max="14" width="11.125" style="449" customWidth="1"/>
    <col min="15" max="15" width="9" style="16"/>
    <col min="16" max="17" width="9" style="488"/>
  </cols>
  <sheetData>
    <row r="2" spans="1:17">
      <c r="A2" s="450" t="s">
        <v>150</v>
      </c>
    </row>
    <row r="3" spans="1:17">
      <c r="A3" s="450" t="s">
        <v>625</v>
      </c>
    </row>
    <row r="4" spans="1:17">
      <c r="A4" s="450" t="s">
        <v>626</v>
      </c>
    </row>
    <row r="7" spans="1:17" ht="18">
      <c r="A7" s="718" t="s">
        <v>627</v>
      </c>
      <c r="B7" s="718"/>
      <c r="C7" s="718"/>
      <c r="D7" s="718"/>
      <c r="E7" s="718"/>
      <c r="F7" s="718"/>
      <c r="G7" s="718"/>
      <c r="H7" s="718"/>
      <c r="I7" s="718"/>
      <c r="J7" s="718"/>
      <c r="K7" s="718"/>
      <c r="L7" s="718"/>
      <c r="M7" s="718"/>
      <c r="N7" s="718"/>
      <c r="O7" s="78"/>
      <c r="P7" s="487" t="s">
        <v>628</v>
      </c>
      <c r="Q7" s="487" t="s">
        <v>629</v>
      </c>
    </row>
    <row r="8" spans="1:17" ht="15">
      <c r="A8" s="75"/>
      <c r="B8" s="75">
        <v>1</v>
      </c>
      <c r="C8" s="75">
        <v>2</v>
      </c>
      <c r="D8" s="75">
        <v>3</v>
      </c>
      <c r="E8" s="75">
        <v>4</v>
      </c>
      <c r="F8" s="75">
        <v>5</v>
      </c>
      <c r="G8" s="75">
        <v>6</v>
      </c>
      <c r="H8" s="75">
        <v>7</v>
      </c>
      <c r="I8" s="75">
        <v>8</v>
      </c>
      <c r="J8" s="75">
        <v>9</v>
      </c>
      <c r="K8" s="75">
        <v>10</v>
      </c>
      <c r="L8" s="75">
        <v>11</v>
      </c>
      <c r="M8" s="75">
        <v>12</v>
      </c>
      <c r="N8" s="75" t="s">
        <v>630</v>
      </c>
      <c r="O8" s="78"/>
    </row>
    <row r="9" spans="1:17" ht="16.5">
      <c r="A9" s="76" t="s">
        <v>631</v>
      </c>
      <c r="B9" s="471">
        <v>441600</v>
      </c>
      <c r="C9" s="471">
        <v>260000</v>
      </c>
      <c r="D9" s="471">
        <v>350010</v>
      </c>
      <c r="E9" s="471">
        <v>226700</v>
      </c>
      <c r="F9" s="471">
        <v>267600</v>
      </c>
      <c r="G9" s="471">
        <v>271800</v>
      </c>
      <c r="H9" s="471">
        <v>365600</v>
      </c>
      <c r="I9" s="471">
        <v>402800</v>
      </c>
      <c r="J9" s="471">
        <v>371800</v>
      </c>
      <c r="K9" s="471">
        <v>367180</v>
      </c>
      <c r="L9" s="471">
        <v>293171</v>
      </c>
      <c r="M9" s="478">
        <v>329636</v>
      </c>
      <c r="N9" s="482">
        <f>SUM(B9:M9)</f>
        <v>3947897</v>
      </c>
      <c r="O9" s="79" t="s">
        <v>632</v>
      </c>
      <c r="P9" s="516">
        <f>N9/$N$13</f>
        <v>0.85224764052603708</v>
      </c>
      <c r="Q9" s="143">
        <v>6</v>
      </c>
    </row>
    <row r="10" spans="1:17" ht="16.5">
      <c r="A10" s="76" t="s">
        <v>633</v>
      </c>
      <c r="B10" s="471">
        <v>53374</v>
      </c>
      <c r="C10" s="471">
        <v>20562.8</v>
      </c>
      <c r="D10" s="471">
        <v>60097.599999999999</v>
      </c>
      <c r="E10" s="471">
        <v>48049.2</v>
      </c>
      <c r="F10" s="471">
        <v>71597.600000000006</v>
      </c>
      <c r="G10" s="471">
        <v>39285.199999999997</v>
      </c>
      <c r="H10" s="471">
        <v>99746.5</v>
      </c>
      <c r="I10" s="471">
        <v>94259.199999999997</v>
      </c>
      <c r="J10" s="478">
        <v>57299.199999999997</v>
      </c>
      <c r="K10" s="478">
        <v>41327.599999999999</v>
      </c>
      <c r="L10" s="478">
        <v>52076.4</v>
      </c>
      <c r="M10" s="478">
        <v>46763.199999999997</v>
      </c>
      <c r="N10" s="482">
        <f>SUM(B10:M10)</f>
        <v>684438.49999999988</v>
      </c>
      <c r="O10" s="80"/>
      <c r="P10" s="516"/>
      <c r="Q10" s="143"/>
    </row>
    <row r="11" spans="1:17">
      <c r="A11" s="77"/>
      <c r="B11" s="479"/>
      <c r="C11" s="479"/>
      <c r="D11" s="479"/>
      <c r="E11" s="479"/>
      <c r="F11" s="479"/>
      <c r="G11" s="479"/>
      <c r="H11" s="479"/>
      <c r="I11" s="479"/>
      <c r="J11" s="479"/>
      <c r="K11" s="479"/>
      <c r="L11" s="479"/>
      <c r="M11" s="479"/>
      <c r="N11" s="80"/>
      <c r="O11" s="80"/>
      <c r="P11" s="516"/>
      <c r="Q11" s="143"/>
    </row>
    <row r="12" spans="1:17">
      <c r="P12" s="461" t="s">
        <v>634</v>
      </c>
      <c r="Q12" s="517">
        <f>ROUND(SUMPRODUCT(P9:P11,Q9:Q11),3)</f>
        <v>5.1130000000000004</v>
      </c>
    </row>
    <row r="13" spans="1:17" ht="15">
      <c r="M13" s="81" t="s">
        <v>635</v>
      </c>
      <c r="N13" s="480">
        <f>SUM(N9:N11)</f>
        <v>4632335.5</v>
      </c>
    </row>
    <row r="16" spans="1:17">
      <c r="N16" s="481"/>
    </row>
  </sheetData>
  <mergeCells count="1">
    <mergeCell ref="A7:N7"/>
  </mergeCells>
  <phoneticPr fontId="9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50"/>
  </sheetPr>
  <dimension ref="A2:AJ18"/>
  <sheetViews>
    <sheetView zoomScale="85" zoomScaleNormal="85" workbookViewId="0">
      <selection activeCell="AN15" sqref="AN15"/>
    </sheetView>
  </sheetViews>
  <sheetFormatPr defaultColWidth="9" defaultRowHeight="14.25"/>
  <cols>
    <col min="3" max="10" width="9" hidden="1" customWidth="1"/>
    <col min="11" max="11" width="16.125" customWidth="1"/>
    <col min="12" max="23" width="9" hidden="1" customWidth="1"/>
    <col min="24" max="24" width="17.125" customWidth="1"/>
    <col min="25" max="25" width="11.375" customWidth="1"/>
    <col min="36" max="36" width="9" style="506"/>
  </cols>
  <sheetData>
    <row r="2" spans="1:36">
      <c r="A2" s="34" t="s">
        <v>150</v>
      </c>
    </row>
    <row r="3" spans="1:36">
      <c r="A3" s="69" t="s">
        <v>636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36">
      <c r="A4" s="34" t="s">
        <v>637</v>
      </c>
    </row>
    <row r="5" spans="1:36">
      <c r="A5" s="465" t="s">
        <v>814</v>
      </c>
    </row>
    <row r="6" spans="1:36">
      <c r="A6" s="34"/>
    </row>
    <row r="7" spans="1:36">
      <c r="A7" s="34"/>
    </row>
    <row r="8" spans="1:36">
      <c r="A8" s="34" t="s">
        <v>618</v>
      </c>
      <c r="B8">
        <v>0.86</v>
      </c>
      <c r="K8" s="34" t="s">
        <v>567</v>
      </c>
    </row>
    <row r="9" spans="1:36">
      <c r="A9" s="34"/>
      <c r="K9" s="70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2" t="s">
        <v>638</v>
      </c>
      <c r="Y9" s="70" t="s">
        <v>639</v>
      </c>
    </row>
    <row r="10" spans="1:36">
      <c r="A10" s="34"/>
      <c r="K10" s="71" t="s">
        <v>106</v>
      </c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3">
        <f>AJ17</f>
        <v>24305</v>
      </c>
      <c r="Y10" s="71">
        <f>ROUND(X10*B8/1000,0)</f>
        <v>21</v>
      </c>
    </row>
    <row r="11" spans="1:36">
      <c r="A11" s="34"/>
      <c r="K11" s="40" t="s">
        <v>110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74">
        <f>AJ18</f>
        <v>7355.0999999999995</v>
      </c>
      <c r="Y11" s="71">
        <f>ROUND(X11*B8/1000,0)</f>
        <v>6</v>
      </c>
    </row>
    <row r="12" spans="1:36">
      <c r="A12" s="34"/>
      <c r="K12" s="34"/>
    </row>
    <row r="13" spans="1:36">
      <c r="A13" s="34"/>
      <c r="K13" s="34"/>
    </row>
    <row r="15" spans="1:36" s="16" customFormat="1">
      <c r="A15" s="22"/>
      <c r="B15" s="22"/>
      <c r="C15" s="22" t="s">
        <v>640</v>
      </c>
      <c r="D15" s="22"/>
      <c r="E15" s="22"/>
      <c r="F15" s="22"/>
      <c r="G15" s="22" t="s">
        <v>641</v>
      </c>
      <c r="H15" s="22"/>
      <c r="I15" s="22" t="s">
        <v>642</v>
      </c>
      <c r="J15" s="22"/>
      <c r="K15" s="22" t="s">
        <v>643</v>
      </c>
      <c r="L15" s="22" t="s">
        <v>644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 t="s">
        <v>645</v>
      </c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8" t="s">
        <v>563</v>
      </c>
    </row>
    <row r="16" spans="1:36" s="16" customFormat="1">
      <c r="A16" s="22" t="s">
        <v>646</v>
      </c>
      <c r="B16" s="22" t="s">
        <v>647</v>
      </c>
      <c r="C16" s="22"/>
      <c r="D16" s="22" t="s">
        <v>648</v>
      </c>
      <c r="E16" s="22" t="s">
        <v>649</v>
      </c>
      <c r="F16" s="22" t="s">
        <v>650</v>
      </c>
      <c r="G16" s="22"/>
      <c r="H16" s="22" t="s">
        <v>651</v>
      </c>
      <c r="I16" s="22"/>
      <c r="J16" s="22" t="s">
        <v>652</v>
      </c>
      <c r="K16" s="22"/>
      <c r="L16" s="22" t="s">
        <v>604</v>
      </c>
      <c r="M16" s="22" t="s">
        <v>605</v>
      </c>
      <c r="N16" s="22" t="s">
        <v>606</v>
      </c>
      <c r="O16" s="22" t="s">
        <v>607</v>
      </c>
      <c r="P16" s="22" t="s">
        <v>608</v>
      </c>
      <c r="Q16" s="22" t="s">
        <v>609</v>
      </c>
      <c r="R16" s="22" t="s">
        <v>610</v>
      </c>
      <c r="S16" s="22" t="s">
        <v>611</v>
      </c>
      <c r="T16" s="22" t="s">
        <v>612</v>
      </c>
      <c r="U16" s="22" t="s">
        <v>613</v>
      </c>
      <c r="V16" s="22" t="s">
        <v>614</v>
      </c>
      <c r="W16" s="22" t="s">
        <v>615</v>
      </c>
      <c r="X16" s="28" t="s">
        <v>604</v>
      </c>
      <c r="Y16" s="28" t="s">
        <v>605</v>
      </c>
      <c r="Z16" s="28" t="s">
        <v>606</v>
      </c>
      <c r="AA16" s="28" t="s">
        <v>607</v>
      </c>
      <c r="AB16" s="28" t="s">
        <v>608</v>
      </c>
      <c r="AC16" s="28" t="s">
        <v>609</v>
      </c>
      <c r="AD16" s="28" t="s">
        <v>610</v>
      </c>
      <c r="AE16" s="28" t="s">
        <v>611</v>
      </c>
      <c r="AF16" s="28" t="s">
        <v>612</v>
      </c>
      <c r="AG16" s="28" t="s">
        <v>613</v>
      </c>
      <c r="AH16" s="28" t="s">
        <v>614</v>
      </c>
      <c r="AI16" s="28" t="s">
        <v>615</v>
      </c>
      <c r="AJ16" s="28"/>
    </row>
    <row r="17" spans="1:36" s="16" customFormat="1">
      <c r="A17" s="18"/>
      <c r="B17" s="18"/>
      <c r="C17" s="22" t="s">
        <v>653</v>
      </c>
      <c r="D17" s="22" t="s">
        <v>654</v>
      </c>
      <c r="E17" s="22">
        <v>44166</v>
      </c>
      <c r="F17" s="22">
        <v>45261</v>
      </c>
      <c r="G17" s="22" t="s">
        <v>655</v>
      </c>
      <c r="H17" s="22">
        <v>1.73</v>
      </c>
      <c r="I17" s="22">
        <v>6</v>
      </c>
      <c r="J17" s="22" t="s">
        <v>656</v>
      </c>
      <c r="K17" s="18" t="s">
        <v>657</v>
      </c>
      <c r="L17" s="22">
        <v>773</v>
      </c>
      <c r="M17" s="22">
        <v>223</v>
      </c>
      <c r="N17" s="22">
        <v>524</v>
      </c>
      <c r="O17" s="22">
        <v>378</v>
      </c>
      <c r="P17" s="22">
        <v>474</v>
      </c>
      <c r="Q17" s="22">
        <v>278</v>
      </c>
      <c r="R17" s="22">
        <v>375</v>
      </c>
      <c r="S17" s="22">
        <v>686</v>
      </c>
      <c r="T17" s="22">
        <v>573</v>
      </c>
      <c r="U17" s="22">
        <v>518</v>
      </c>
      <c r="V17" s="22">
        <v>721</v>
      </c>
      <c r="W17" s="22">
        <v>440</v>
      </c>
      <c r="X17" s="32">
        <v>2025</v>
      </c>
      <c r="Y17" s="505">
        <v>2025</v>
      </c>
      <c r="Z17" s="505">
        <v>2025</v>
      </c>
      <c r="AA17" s="505">
        <v>2025</v>
      </c>
      <c r="AB17" s="505">
        <v>2025</v>
      </c>
      <c r="AC17" s="505">
        <v>2026</v>
      </c>
      <c r="AD17" s="505">
        <v>2026</v>
      </c>
      <c r="AE17" s="505">
        <v>2026</v>
      </c>
      <c r="AF17" s="505">
        <v>2026</v>
      </c>
      <c r="AG17" s="505">
        <v>2026</v>
      </c>
      <c r="AH17" s="505">
        <v>2025</v>
      </c>
      <c r="AI17" s="505">
        <v>2025</v>
      </c>
      <c r="AJ17" s="28">
        <f>SUM(X17:AI17)</f>
        <v>24305</v>
      </c>
    </row>
    <row r="18" spans="1:36" s="16" customFormat="1">
      <c r="A18" s="22"/>
      <c r="B18" s="18"/>
      <c r="C18" s="22" t="s">
        <v>653</v>
      </c>
      <c r="D18" s="22" t="s">
        <v>654</v>
      </c>
      <c r="E18" s="22">
        <v>44166</v>
      </c>
      <c r="F18" s="22">
        <v>45261</v>
      </c>
      <c r="G18" s="22" t="s">
        <v>655</v>
      </c>
      <c r="H18" s="22">
        <v>1.73</v>
      </c>
      <c r="I18" s="22">
        <v>6</v>
      </c>
      <c r="J18" s="22" t="s">
        <v>656</v>
      </c>
      <c r="K18" s="22" t="s">
        <v>110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32">
        <v>125.1</v>
      </c>
      <c r="Y18" s="32">
        <v>145</v>
      </c>
      <c r="Z18" s="32">
        <v>1053</v>
      </c>
      <c r="AA18" s="32">
        <v>1338.1</v>
      </c>
      <c r="AB18" s="32">
        <v>706</v>
      </c>
      <c r="AC18" s="32">
        <v>908.7</v>
      </c>
      <c r="AD18" s="32">
        <v>672.6</v>
      </c>
      <c r="AE18" s="32">
        <v>816.2</v>
      </c>
      <c r="AF18" s="32">
        <v>1120.5</v>
      </c>
      <c r="AG18" s="32">
        <v>383.9</v>
      </c>
      <c r="AH18" s="32">
        <v>28.4</v>
      </c>
      <c r="AI18" s="32">
        <v>57.6</v>
      </c>
      <c r="AJ18" s="28">
        <f>SUM(X18:AI18)</f>
        <v>7355.0999999999995</v>
      </c>
    </row>
  </sheetData>
  <phoneticPr fontId="91" type="noConversion"/>
  <pageMargins left="0.7" right="0.7" top="0.75" bottom="0.75" header="0.3" footer="0.3"/>
  <ignoredErrors>
    <ignoredError sqref="AJ17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2:L56"/>
  <sheetViews>
    <sheetView zoomScale="110" zoomScaleNormal="110" workbookViewId="0">
      <selection activeCell="K14" sqref="K14"/>
    </sheetView>
  </sheetViews>
  <sheetFormatPr defaultColWidth="9" defaultRowHeight="14.25"/>
  <cols>
    <col min="2" max="2" width="11.875" hidden="1" customWidth="1"/>
    <col min="3" max="4" width="9" hidden="1" customWidth="1"/>
    <col min="7" max="8" width="9" hidden="1" customWidth="1"/>
    <col min="9" max="9" width="11.125" hidden="1" customWidth="1"/>
    <col min="10" max="10" width="10.125" hidden="1" customWidth="1"/>
    <col min="11" max="11" width="23" customWidth="1"/>
    <col min="12" max="12" width="10.5"/>
  </cols>
  <sheetData>
    <row r="2" spans="1:12">
      <c r="A2" s="34" t="s">
        <v>150</v>
      </c>
    </row>
    <row r="3" spans="1:12">
      <c r="A3" s="465" t="s">
        <v>775</v>
      </c>
    </row>
    <row r="4" spans="1:12">
      <c r="A4" s="465" t="s">
        <v>776</v>
      </c>
    </row>
    <row r="6" spans="1:12">
      <c r="A6" s="34" t="s">
        <v>658</v>
      </c>
    </row>
    <row r="8" spans="1:12" s="16" customFormat="1">
      <c r="A8" s="60" t="s">
        <v>659</v>
      </c>
      <c r="B8" s="60" t="s">
        <v>660</v>
      </c>
      <c r="C8" s="60" t="s">
        <v>661</v>
      </c>
      <c r="D8" s="60" t="s">
        <v>662</v>
      </c>
      <c r="E8" s="60" t="s">
        <v>663</v>
      </c>
      <c r="F8" s="60" t="s">
        <v>664</v>
      </c>
      <c r="G8" s="60" t="s">
        <v>665</v>
      </c>
      <c r="H8" s="60" t="s">
        <v>666</v>
      </c>
      <c r="I8" s="60" t="s">
        <v>667</v>
      </c>
      <c r="J8" s="60" t="s">
        <v>668</v>
      </c>
      <c r="K8" s="65" t="s">
        <v>669</v>
      </c>
    </row>
    <row r="9" spans="1:12" s="16" customFormat="1">
      <c r="A9" s="9" t="s">
        <v>774</v>
      </c>
      <c r="B9" s="61"/>
      <c r="C9" s="61"/>
      <c r="D9" s="62"/>
      <c r="E9" s="63" t="s">
        <v>670</v>
      </c>
      <c r="F9" s="63" t="s">
        <v>777</v>
      </c>
      <c r="G9" s="64"/>
      <c r="H9" s="63"/>
      <c r="I9" s="9"/>
      <c r="J9" s="63"/>
      <c r="K9" s="64">
        <v>105.55</v>
      </c>
      <c r="L9" s="66">
        <v>45485</v>
      </c>
    </row>
    <row r="10" spans="1:12" s="16" customFormat="1">
      <c r="A10" s="9" t="s">
        <v>774</v>
      </c>
      <c r="B10" s="61"/>
      <c r="C10" s="61"/>
      <c r="D10" s="62"/>
      <c r="E10" s="63" t="s">
        <v>670</v>
      </c>
      <c r="F10" s="63" t="s">
        <v>778</v>
      </c>
      <c r="G10" s="64"/>
      <c r="H10" s="63"/>
      <c r="I10" s="9"/>
      <c r="J10" s="63"/>
      <c r="K10" s="64">
        <v>105.55</v>
      </c>
      <c r="L10" s="66">
        <v>45487</v>
      </c>
    </row>
    <row r="11" spans="1:12" s="16" customFormat="1">
      <c r="A11" s="9" t="s">
        <v>774</v>
      </c>
      <c r="B11" s="61"/>
      <c r="C11" s="61"/>
      <c r="D11" s="62"/>
      <c r="E11" s="63" t="s">
        <v>670</v>
      </c>
      <c r="F11" s="63" t="s">
        <v>671</v>
      </c>
      <c r="G11" s="64"/>
      <c r="H11" s="63"/>
      <c r="I11" s="9"/>
      <c r="J11" s="63"/>
      <c r="K11" s="64">
        <v>152.80000000000001</v>
      </c>
      <c r="L11" s="66">
        <v>45513</v>
      </c>
    </row>
    <row r="12" spans="1:12" s="16" customFormat="1">
      <c r="A12" s="9" t="s">
        <v>774</v>
      </c>
      <c r="B12" s="61"/>
      <c r="C12" s="61"/>
      <c r="D12" s="62"/>
      <c r="E12" s="63" t="s">
        <v>670</v>
      </c>
      <c r="F12" s="63" t="s">
        <v>778</v>
      </c>
      <c r="G12" s="64"/>
      <c r="H12" s="63"/>
      <c r="I12" s="9"/>
      <c r="J12" s="63"/>
      <c r="K12" s="64">
        <v>147.80000000000001</v>
      </c>
      <c r="L12" s="66">
        <v>45537</v>
      </c>
    </row>
    <row r="13" spans="1:12" s="16" customFormat="1">
      <c r="A13" s="9" t="s">
        <v>774</v>
      </c>
      <c r="B13" s="61"/>
      <c r="C13" s="61"/>
      <c r="D13" s="62"/>
      <c r="E13" s="63" t="s">
        <v>670</v>
      </c>
      <c r="F13" s="63" t="s">
        <v>673</v>
      </c>
      <c r="G13" s="64"/>
      <c r="H13" s="63"/>
      <c r="I13" s="9"/>
      <c r="J13" s="63"/>
      <c r="K13" s="64">
        <v>152.80000000000001</v>
      </c>
      <c r="L13" s="66">
        <v>45564</v>
      </c>
    </row>
    <row r="14" spans="1:12" s="16" customFormat="1">
      <c r="A14" s="9" t="s">
        <v>774</v>
      </c>
      <c r="B14" s="61"/>
      <c r="C14" s="61"/>
      <c r="D14" s="62"/>
      <c r="E14" s="63" t="s">
        <v>670</v>
      </c>
      <c r="F14" s="63" t="s">
        <v>672</v>
      </c>
      <c r="G14" s="64"/>
      <c r="H14" s="63"/>
      <c r="I14" s="9"/>
      <c r="J14" s="63"/>
      <c r="K14" s="64">
        <v>152.80000000000001</v>
      </c>
      <c r="L14" s="66">
        <v>45564</v>
      </c>
    </row>
    <row r="15" spans="1:12" s="16" customFormat="1">
      <c r="A15" s="9" t="s">
        <v>774</v>
      </c>
      <c r="B15" s="61"/>
      <c r="C15" s="61"/>
      <c r="D15" s="62"/>
      <c r="E15" s="63" t="s">
        <v>670</v>
      </c>
      <c r="F15" s="63" t="s">
        <v>778</v>
      </c>
      <c r="G15" s="64"/>
      <c r="H15" s="63"/>
      <c r="I15" s="9"/>
      <c r="J15" s="63"/>
      <c r="K15" s="64">
        <v>152.80000000000001</v>
      </c>
      <c r="L15" s="66">
        <v>45572</v>
      </c>
    </row>
    <row r="16" spans="1:12" s="16" customFormat="1">
      <c r="A16" s="9" t="s">
        <v>774</v>
      </c>
      <c r="B16" s="61"/>
      <c r="C16" s="61"/>
      <c r="D16" s="62"/>
      <c r="E16" s="63" t="s">
        <v>670</v>
      </c>
      <c r="F16" s="63" t="s">
        <v>777</v>
      </c>
      <c r="G16" s="64"/>
      <c r="H16" s="63"/>
      <c r="I16" s="9"/>
      <c r="J16" s="63"/>
      <c r="K16" s="64">
        <v>152.80000000000001</v>
      </c>
      <c r="L16" s="66">
        <v>45549</v>
      </c>
    </row>
    <row r="17" spans="1:12" s="16" customFormat="1">
      <c r="A17" s="9" t="s">
        <v>774</v>
      </c>
      <c r="B17" s="61"/>
      <c r="C17" s="61"/>
      <c r="D17" s="62"/>
      <c r="E17" s="63" t="s">
        <v>670</v>
      </c>
      <c r="F17" s="63" t="s">
        <v>673</v>
      </c>
      <c r="G17" s="64"/>
      <c r="H17" s="63"/>
      <c r="I17" s="9"/>
      <c r="J17" s="63"/>
      <c r="K17" s="64">
        <v>147.80000000000001</v>
      </c>
      <c r="L17" s="66">
        <v>45553</v>
      </c>
    </row>
    <row r="18" spans="1:12" s="16" customFormat="1">
      <c r="A18" s="9"/>
      <c r="B18" s="61"/>
      <c r="C18" s="61"/>
      <c r="D18" s="62"/>
      <c r="E18" s="63"/>
      <c r="F18" s="63"/>
      <c r="G18" s="64"/>
      <c r="H18" s="63"/>
      <c r="I18" s="9"/>
      <c r="J18" s="63"/>
      <c r="K18" s="64"/>
      <c r="L18" s="66"/>
    </row>
    <row r="19" spans="1:12" s="16" customFormat="1">
      <c r="A19"/>
      <c r="B19"/>
      <c r="C19"/>
      <c r="D19"/>
      <c r="E19"/>
      <c r="F19"/>
      <c r="G19"/>
      <c r="H19"/>
      <c r="I19"/>
      <c r="J19" s="67" t="s">
        <v>674</v>
      </c>
      <c r="K19" s="68">
        <f>SUM(K9:K18)</f>
        <v>1270.6999999999998</v>
      </c>
      <c r="L19"/>
    </row>
    <row r="20" spans="1:12" s="16" customFormat="1">
      <c r="A20"/>
      <c r="B20"/>
      <c r="C20"/>
      <c r="D20"/>
      <c r="E20"/>
      <c r="F20"/>
      <c r="G20"/>
      <c r="H20"/>
      <c r="I20"/>
      <c r="J20"/>
      <c r="K20"/>
      <c r="L20"/>
    </row>
    <row r="21" spans="1:12" s="16" customFormat="1">
      <c r="A21"/>
      <c r="B21"/>
      <c r="C21"/>
      <c r="D21"/>
      <c r="E21"/>
      <c r="F21"/>
      <c r="G21"/>
      <c r="H21"/>
      <c r="I21"/>
      <c r="J21"/>
      <c r="K21"/>
      <c r="L21"/>
    </row>
    <row r="22" spans="1:12" s="16" customFormat="1">
      <c r="A22"/>
      <c r="B22"/>
      <c r="C22"/>
      <c r="D22"/>
      <c r="E22"/>
      <c r="F22"/>
      <c r="G22"/>
      <c r="H22"/>
      <c r="I22"/>
      <c r="J22"/>
      <c r="K22"/>
      <c r="L22"/>
    </row>
    <row r="23" spans="1:12" s="16" customFormat="1">
      <c r="A23"/>
      <c r="B23"/>
      <c r="C23"/>
      <c r="D23"/>
      <c r="E23"/>
      <c r="F23"/>
      <c r="G23"/>
      <c r="H23"/>
      <c r="I23"/>
      <c r="J23"/>
      <c r="K23"/>
      <c r="L23"/>
    </row>
    <row r="24" spans="1:12" s="16" customFormat="1">
      <c r="A24"/>
      <c r="B24"/>
      <c r="C24"/>
      <c r="D24"/>
      <c r="E24"/>
      <c r="F24"/>
      <c r="G24"/>
      <c r="H24"/>
      <c r="I24"/>
      <c r="J24"/>
      <c r="K24"/>
      <c r="L24"/>
    </row>
    <row r="25" spans="1:12" s="16" customFormat="1">
      <c r="A25"/>
      <c r="B25"/>
      <c r="C25"/>
      <c r="D25"/>
      <c r="E25"/>
      <c r="F25"/>
      <c r="G25"/>
      <c r="H25"/>
      <c r="I25"/>
      <c r="J25"/>
      <c r="K25"/>
      <c r="L25"/>
    </row>
    <row r="26" spans="1:12" s="16" customFormat="1">
      <c r="A26"/>
      <c r="B26"/>
      <c r="C26"/>
      <c r="D26"/>
      <c r="E26"/>
      <c r="F26"/>
      <c r="G26"/>
      <c r="H26"/>
      <c r="I26"/>
      <c r="J26"/>
      <c r="K26"/>
      <c r="L26"/>
    </row>
    <row r="27" spans="1:12" s="16" customFormat="1">
      <c r="A27"/>
      <c r="B27"/>
      <c r="C27"/>
      <c r="D27"/>
      <c r="E27"/>
      <c r="F27"/>
      <c r="G27"/>
      <c r="H27"/>
      <c r="I27"/>
      <c r="J27"/>
      <c r="K27"/>
      <c r="L27"/>
    </row>
    <row r="28" spans="1:12" s="16" customFormat="1">
      <c r="A28"/>
      <c r="B28"/>
      <c r="C28"/>
      <c r="D28"/>
      <c r="E28"/>
      <c r="F28"/>
      <c r="G28"/>
      <c r="H28"/>
      <c r="I28"/>
      <c r="J28"/>
      <c r="K28"/>
      <c r="L28"/>
    </row>
    <row r="29" spans="1:12" s="16" customFormat="1">
      <c r="A29"/>
      <c r="B29"/>
      <c r="C29"/>
      <c r="D29"/>
      <c r="E29"/>
      <c r="F29"/>
      <c r="G29"/>
      <c r="H29"/>
      <c r="I29"/>
      <c r="J29"/>
      <c r="K29"/>
      <c r="L29"/>
    </row>
    <row r="30" spans="1:12" s="16" customFormat="1">
      <c r="A30"/>
      <c r="B30"/>
      <c r="C30"/>
      <c r="D30"/>
      <c r="E30"/>
      <c r="F30"/>
      <c r="G30"/>
      <c r="H30"/>
      <c r="I30"/>
      <c r="J30"/>
      <c r="K30"/>
      <c r="L30"/>
    </row>
    <row r="31" spans="1:12" s="16" customFormat="1">
      <c r="A31"/>
      <c r="B31"/>
      <c r="C31"/>
      <c r="D31"/>
      <c r="E31"/>
      <c r="F31"/>
      <c r="G31"/>
      <c r="H31"/>
      <c r="I31"/>
      <c r="J31"/>
      <c r="K31"/>
      <c r="L31"/>
    </row>
    <row r="32" spans="1:12" s="16" customFormat="1">
      <c r="A32"/>
      <c r="B32"/>
      <c r="C32"/>
      <c r="D32"/>
      <c r="E32"/>
      <c r="F32"/>
      <c r="G32"/>
      <c r="H32"/>
      <c r="I32"/>
      <c r="J32"/>
      <c r="K32"/>
      <c r="L32"/>
    </row>
    <row r="33" spans="1:12" s="16" customFormat="1">
      <c r="A33"/>
      <c r="B33"/>
      <c r="C33"/>
      <c r="D33"/>
      <c r="E33"/>
      <c r="F33"/>
      <c r="G33"/>
      <c r="H33"/>
      <c r="I33"/>
      <c r="J33"/>
      <c r="K33"/>
      <c r="L33"/>
    </row>
    <row r="34" spans="1:12" s="16" customFormat="1">
      <c r="A34"/>
      <c r="B34"/>
      <c r="C34"/>
      <c r="D34"/>
      <c r="E34"/>
      <c r="F34"/>
      <c r="G34"/>
      <c r="H34"/>
      <c r="I34"/>
      <c r="J34"/>
      <c r="K34"/>
      <c r="L34"/>
    </row>
    <row r="35" spans="1:12" s="16" customFormat="1">
      <c r="A35"/>
      <c r="B35"/>
      <c r="C35"/>
      <c r="D35"/>
      <c r="E35"/>
      <c r="F35"/>
      <c r="G35"/>
      <c r="H35"/>
      <c r="I35"/>
      <c r="J35"/>
      <c r="K35"/>
      <c r="L35"/>
    </row>
    <row r="36" spans="1:12" s="16" customFormat="1">
      <c r="A36"/>
      <c r="B36"/>
      <c r="C36"/>
      <c r="D36"/>
      <c r="E36"/>
      <c r="F36"/>
      <c r="G36"/>
      <c r="H36"/>
      <c r="I36"/>
      <c r="J36"/>
      <c r="K36"/>
      <c r="L36"/>
    </row>
    <row r="37" spans="1:12" s="16" customFormat="1">
      <c r="A37"/>
      <c r="B37"/>
      <c r="C37"/>
      <c r="D37"/>
      <c r="E37"/>
      <c r="F37"/>
      <c r="G37"/>
      <c r="H37"/>
      <c r="I37"/>
      <c r="J37"/>
      <c r="K37"/>
      <c r="L37"/>
    </row>
    <row r="38" spans="1:12" s="16" customFormat="1">
      <c r="A38"/>
      <c r="B38"/>
      <c r="C38"/>
      <c r="D38"/>
      <c r="E38"/>
      <c r="F38"/>
      <c r="G38"/>
      <c r="H38"/>
      <c r="I38"/>
      <c r="J38"/>
      <c r="K38"/>
      <c r="L38"/>
    </row>
    <row r="39" spans="1:12" s="16" customFormat="1">
      <c r="A39"/>
      <c r="B39"/>
      <c r="C39"/>
      <c r="D39"/>
      <c r="E39"/>
      <c r="F39"/>
      <c r="G39"/>
      <c r="H39"/>
      <c r="I39"/>
      <c r="J39"/>
      <c r="K39"/>
      <c r="L39"/>
    </row>
    <row r="40" spans="1:12" s="16" customFormat="1">
      <c r="A40"/>
      <c r="B40"/>
      <c r="C40"/>
      <c r="D40"/>
      <c r="E40"/>
      <c r="F40"/>
      <c r="G40"/>
      <c r="H40"/>
      <c r="I40"/>
      <c r="J40"/>
      <c r="K40"/>
      <c r="L40"/>
    </row>
    <row r="41" spans="1:12" s="16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12" s="16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12" s="16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12" s="16" customFormat="1">
      <c r="A44"/>
      <c r="B44"/>
      <c r="C44"/>
      <c r="D44"/>
      <c r="E44"/>
      <c r="F44"/>
      <c r="G44"/>
      <c r="H44"/>
      <c r="I44"/>
      <c r="J44"/>
      <c r="K44"/>
      <c r="L44"/>
    </row>
    <row r="45" spans="1:12" s="16" customFormat="1">
      <c r="A45"/>
      <c r="B45"/>
      <c r="C45"/>
      <c r="D45"/>
      <c r="E45"/>
      <c r="F45"/>
      <c r="G45"/>
      <c r="H45"/>
      <c r="I45"/>
      <c r="J45"/>
      <c r="K45"/>
      <c r="L45"/>
    </row>
    <row r="46" spans="1:12" s="16" customFormat="1">
      <c r="A46"/>
      <c r="B46"/>
      <c r="C46"/>
      <c r="D46"/>
      <c r="E46"/>
      <c r="F46"/>
      <c r="G46"/>
      <c r="H46"/>
      <c r="I46"/>
      <c r="J46"/>
      <c r="K46"/>
      <c r="L46"/>
    </row>
    <row r="47" spans="1:12" s="16" customFormat="1">
      <c r="A47"/>
      <c r="B47"/>
      <c r="C47"/>
      <c r="D47"/>
      <c r="E47"/>
      <c r="F47"/>
      <c r="G47"/>
      <c r="H47"/>
      <c r="I47"/>
      <c r="J47"/>
      <c r="K47"/>
      <c r="L47"/>
    </row>
    <row r="48" spans="1:12" s="16" customFormat="1">
      <c r="A48"/>
      <c r="B48"/>
      <c r="C48"/>
      <c r="D48"/>
      <c r="E48"/>
      <c r="F48"/>
      <c r="G48"/>
      <c r="H48"/>
      <c r="I48"/>
      <c r="J48"/>
      <c r="K48"/>
      <c r="L48"/>
    </row>
    <row r="49" spans="1:12" s="16" customFormat="1">
      <c r="A49"/>
      <c r="B49"/>
      <c r="C49"/>
      <c r="D49"/>
      <c r="E49"/>
      <c r="F49"/>
      <c r="G49"/>
      <c r="H49"/>
      <c r="I49"/>
      <c r="J49"/>
      <c r="K49"/>
      <c r="L49"/>
    </row>
    <row r="50" spans="1:12" s="16" customFormat="1">
      <c r="A50"/>
      <c r="B50"/>
      <c r="C50"/>
      <c r="D50"/>
      <c r="E50"/>
      <c r="F50"/>
      <c r="G50"/>
      <c r="H50"/>
      <c r="I50"/>
      <c r="J50"/>
      <c r="K50"/>
      <c r="L50"/>
    </row>
    <row r="51" spans="1:12" s="16" customFormat="1">
      <c r="A51"/>
      <c r="B51"/>
      <c r="C51"/>
      <c r="D51"/>
      <c r="E51"/>
      <c r="F51"/>
      <c r="G51"/>
      <c r="H51"/>
      <c r="I51"/>
      <c r="J51"/>
      <c r="K51"/>
      <c r="L51"/>
    </row>
    <row r="52" spans="1:12" s="16" customFormat="1">
      <c r="A52"/>
      <c r="B52"/>
      <c r="C52"/>
      <c r="D52"/>
      <c r="E52"/>
      <c r="F52"/>
      <c r="G52"/>
      <c r="H52"/>
      <c r="I52"/>
      <c r="J52"/>
      <c r="K52"/>
      <c r="L52"/>
    </row>
    <row r="53" spans="1:12" s="16" customFormat="1">
      <c r="A53"/>
      <c r="B53"/>
      <c r="C53"/>
      <c r="D53"/>
      <c r="E53"/>
      <c r="F53"/>
      <c r="G53"/>
      <c r="H53"/>
      <c r="I53"/>
      <c r="J53"/>
      <c r="K53"/>
      <c r="L53"/>
    </row>
    <row r="54" spans="1:12" s="16" customFormat="1">
      <c r="A54"/>
      <c r="B54"/>
      <c r="C54"/>
      <c r="D54"/>
      <c r="E54"/>
      <c r="F54"/>
      <c r="G54"/>
      <c r="H54"/>
      <c r="I54"/>
      <c r="J54"/>
      <c r="K54"/>
      <c r="L54"/>
    </row>
    <row r="55" spans="1:12" s="16" customFormat="1">
      <c r="A55"/>
      <c r="B55"/>
      <c r="C55"/>
      <c r="D55"/>
      <c r="E55"/>
      <c r="F55"/>
      <c r="G55"/>
      <c r="H55"/>
      <c r="I55"/>
      <c r="J55"/>
      <c r="K55"/>
      <c r="L55"/>
    </row>
    <row r="56" spans="1:12" s="16" customFormat="1">
      <c r="A56"/>
      <c r="B56"/>
      <c r="C56"/>
      <c r="D56"/>
      <c r="E56"/>
      <c r="F56"/>
      <c r="G56"/>
      <c r="H56"/>
      <c r="I56"/>
      <c r="J56"/>
      <c r="K56"/>
      <c r="L56"/>
    </row>
  </sheetData>
  <autoFilter ref="A8:L19"/>
  <sortState ref="A9:K106">
    <sortCondition ref="A9:A106"/>
  </sortState>
  <phoneticPr fontId="9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K17"/>
  <sheetViews>
    <sheetView workbookViewId="0">
      <selection activeCell="B32" sqref="B32"/>
    </sheetView>
  </sheetViews>
  <sheetFormatPr defaultColWidth="9" defaultRowHeight="14.25"/>
  <cols>
    <col min="1" max="1" width="2.125" style="429" customWidth="1"/>
    <col min="2" max="2" width="25" style="429" customWidth="1"/>
    <col min="3" max="3" width="28.125" style="429" customWidth="1"/>
    <col min="4" max="4" width="20.5" style="429" customWidth="1"/>
    <col min="5" max="5" width="18.625" style="429" customWidth="1"/>
    <col min="6" max="6" width="9.125" style="429" customWidth="1"/>
    <col min="7" max="7" width="6.375" style="429" customWidth="1"/>
    <col min="8" max="8" width="9" style="430"/>
    <col min="9" max="9" width="10.875" style="430" customWidth="1"/>
    <col min="10" max="10" width="41.125" style="431" customWidth="1"/>
    <col min="11" max="11" width="9.125" style="429" customWidth="1"/>
    <col min="12" max="12" width="21.625" style="429" customWidth="1"/>
    <col min="13" max="16384" width="9" style="429"/>
  </cols>
  <sheetData>
    <row r="1" spans="2:11">
      <c r="B1" s="95"/>
    </row>
    <row r="2" spans="2:11" ht="18.75">
      <c r="B2" s="532" t="s">
        <v>28</v>
      </c>
      <c r="C2" s="533"/>
      <c r="D2" s="533"/>
      <c r="E2" s="533"/>
      <c r="F2" s="533"/>
      <c r="H2" s="534"/>
      <c r="I2" s="534"/>
      <c r="J2" s="534"/>
      <c r="K2" s="440"/>
    </row>
    <row r="3" spans="2:11">
      <c r="B3" s="535" t="s">
        <v>29</v>
      </c>
      <c r="C3" s="536"/>
      <c r="D3" s="536"/>
      <c r="E3" s="536"/>
      <c r="F3" s="536"/>
      <c r="H3" s="432" t="s">
        <v>30</v>
      </c>
      <c r="I3" s="441" t="s">
        <v>31</v>
      </c>
      <c r="J3" s="442" t="s">
        <v>32</v>
      </c>
    </row>
    <row r="4" spans="2:11">
      <c r="B4" s="433" t="s">
        <v>33</v>
      </c>
      <c r="C4" s="537"/>
      <c r="D4" s="537"/>
      <c r="E4" s="537"/>
      <c r="F4" s="537"/>
      <c r="H4" s="434">
        <v>1</v>
      </c>
      <c r="I4" s="443">
        <v>44606</v>
      </c>
      <c r="J4" s="434" t="s">
        <v>34</v>
      </c>
    </row>
    <row r="5" spans="2:11">
      <c r="B5" s="433" t="s">
        <v>35</v>
      </c>
      <c r="C5" s="538"/>
      <c r="D5" s="539"/>
      <c r="E5" s="539"/>
      <c r="F5" s="539"/>
      <c r="H5" s="434"/>
      <c r="I5" s="434"/>
      <c r="J5" s="434"/>
    </row>
    <row r="6" spans="2:11">
      <c r="B6" s="433" t="s">
        <v>36</v>
      </c>
      <c r="C6" s="539"/>
      <c r="D6" s="539"/>
      <c r="E6" s="539"/>
      <c r="F6" s="539"/>
      <c r="H6" s="434"/>
      <c r="I6" s="434"/>
      <c r="J6" s="434"/>
    </row>
    <row r="7" spans="2:11">
      <c r="B7" s="435" t="s">
        <v>37</v>
      </c>
      <c r="C7" s="551"/>
      <c r="D7" s="552"/>
      <c r="E7" s="552"/>
      <c r="F7" s="552"/>
      <c r="H7" s="434"/>
      <c r="I7" s="434"/>
      <c r="J7" s="434"/>
    </row>
    <row r="8" spans="2:11">
      <c r="B8" s="433" t="s">
        <v>38</v>
      </c>
      <c r="C8" s="538"/>
      <c r="D8" s="538"/>
      <c r="E8" s="538"/>
      <c r="F8" s="538"/>
      <c r="H8" s="434"/>
      <c r="I8" s="434"/>
      <c r="J8" s="434"/>
    </row>
    <row r="9" spans="2:11">
      <c r="B9" s="433" t="s">
        <v>39</v>
      </c>
      <c r="C9" s="538"/>
      <c r="D9" s="539"/>
      <c r="E9" s="539"/>
      <c r="F9" s="539"/>
      <c r="H9" s="434"/>
      <c r="I9" s="434"/>
      <c r="J9" s="434"/>
    </row>
    <row r="10" spans="2:11">
      <c r="B10" s="433" t="s">
        <v>40</v>
      </c>
      <c r="C10" s="540"/>
      <c r="D10" s="541"/>
      <c r="E10" s="541"/>
      <c r="F10" s="542"/>
      <c r="H10" s="434"/>
      <c r="I10" s="434"/>
      <c r="J10" s="434"/>
    </row>
    <row r="11" spans="2:11">
      <c r="B11" s="433" t="s">
        <v>41</v>
      </c>
      <c r="C11" s="540"/>
      <c r="D11" s="541"/>
      <c r="E11" s="541"/>
      <c r="F11" s="542"/>
      <c r="H11" s="434"/>
      <c r="I11" s="434"/>
      <c r="J11" s="434"/>
    </row>
    <row r="12" spans="2:11">
      <c r="B12" s="436" t="s">
        <v>42</v>
      </c>
      <c r="C12" s="543"/>
      <c r="D12" s="544"/>
      <c r="E12" s="544"/>
      <c r="F12" s="545"/>
      <c r="H12" s="434"/>
      <c r="I12" s="434"/>
      <c r="J12" s="434"/>
    </row>
    <row r="13" spans="2:11">
      <c r="B13" s="437"/>
      <c r="C13" s="437"/>
      <c r="D13" s="437"/>
      <c r="E13" s="437"/>
      <c r="F13" s="437"/>
    </row>
    <row r="14" spans="2:11">
      <c r="B14" s="546" t="s">
        <v>43</v>
      </c>
      <c r="C14" s="547"/>
      <c r="D14" s="547"/>
      <c r="E14" s="547"/>
      <c r="F14" s="547"/>
    </row>
    <row r="15" spans="2:11">
      <c r="B15" s="438" t="s">
        <v>44</v>
      </c>
      <c r="C15" s="548"/>
      <c r="D15" s="549"/>
      <c r="E15" s="549"/>
      <c r="F15" s="550"/>
    </row>
    <row r="17" spans="2:2">
      <c r="B17" s="439" t="s">
        <v>45</v>
      </c>
    </row>
  </sheetData>
  <mergeCells count="14">
    <mergeCell ref="C11:F11"/>
    <mergeCell ref="C12:F12"/>
    <mergeCell ref="B14:F14"/>
    <mergeCell ref="C15:F15"/>
    <mergeCell ref="C6:F6"/>
    <mergeCell ref="C7:F7"/>
    <mergeCell ref="C8:F8"/>
    <mergeCell ref="C9:F9"/>
    <mergeCell ref="C10:F10"/>
    <mergeCell ref="B2:F2"/>
    <mergeCell ref="H2:J2"/>
    <mergeCell ref="B3:F3"/>
    <mergeCell ref="C4:F4"/>
    <mergeCell ref="C5:F5"/>
  </mergeCells>
  <phoneticPr fontId="91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2:N535"/>
  <sheetViews>
    <sheetView workbookViewId="0">
      <selection activeCell="O22" sqref="O22"/>
    </sheetView>
  </sheetViews>
  <sheetFormatPr defaultColWidth="9" defaultRowHeight="14.25"/>
  <cols>
    <col min="2" max="4" width="8.625" style="16"/>
    <col min="5" max="5" width="11.25" style="16" customWidth="1"/>
    <col min="6" max="6" width="13.625" style="16" customWidth="1"/>
    <col min="7" max="9" width="8.625" style="16"/>
    <col min="11" max="11" width="12.875" customWidth="1"/>
    <col min="12" max="12" width="9.5" customWidth="1"/>
    <col min="14" max="14" width="23.875" customWidth="1"/>
  </cols>
  <sheetData>
    <row r="2" spans="2:14">
      <c r="B2" s="17" t="s">
        <v>150</v>
      </c>
    </row>
    <row r="3" spans="2:14">
      <c r="B3" s="17" t="s">
        <v>675</v>
      </c>
    </row>
    <row r="4" spans="2:14">
      <c r="B4" s="17" t="s">
        <v>676</v>
      </c>
    </row>
    <row r="7" spans="2:14">
      <c r="B7" s="17" t="s">
        <v>658</v>
      </c>
    </row>
    <row r="9" spans="2:14">
      <c r="K9" s="55" t="s">
        <v>677</v>
      </c>
      <c r="L9" s="56">
        <f>SUM(L11:L535)</f>
        <v>0</v>
      </c>
    </row>
    <row r="10" spans="2:14">
      <c r="B10" s="51" t="s">
        <v>678</v>
      </c>
      <c r="C10" s="51"/>
      <c r="D10" s="51" t="s">
        <v>679</v>
      </c>
      <c r="E10" s="52" t="s">
        <v>680</v>
      </c>
      <c r="F10" s="52" t="s">
        <v>681</v>
      </c>
      <c r="G10" s="51" t="s">
        <v>682</v>
      </c>
      <c r="H10" s="51" t="s">
        <v>683</v>
      </c>
      <c r="I10" s="51" t="s">
        <v>684</v>
      </c>
      <c r="L10" s="57" t="s">
        <v>685</v>
      </c>
    </row>
    <row r="11" spans="2:14">
      <c r="B11" s="22"/>
      <c r="C11" s="22"/>
      <c r="D11" s="22"/>
      <c r="E11" s="53"/>
      <c r="F11" s="53"/>
      <c r="G11" s="54"/>
      <c r="H11" s="22"/>
      <c r="I11" s="22"/>
      <c r="L11" s="58"/>
      <c r="N11" s="59"/>
    </row>
    <row r="12" spans="2:14">
      <c r="B12" s="22"/>
      <c r="C12" s="22"/>
      <c r="D12" s="22"/>
      <c r="E12" s="53"/>
      <c r="F12" s="53"/>
      <c r="G12" s="54"/>
      <c r="H12" s="22"/>
      <c r="I12" s="22"/>
      <c r="L12" s="58"/>
    </row>
    <row r="13" spans="2:14">
      <c r="B13" s="22"/>
      <c r="C13" s="22"/>
      <c r="D13" s="22"/>
      <c r="E13" s="53"/>
      <c r="F13" s="53"/>
      <c r="G13" s="54"/>
      <c r="H13" s="22"/>
      <c r="I13" s="22"/>
      <c r="L13" s="58"/>
    </row>
    <row r="14" spans="2:14">
      <c r="B14" s="22"/>
      <c r="C14" s="22"/>
      <c r="D14" s="22"/>
      <c r="E14" s="53"/>
      <c r="F14" s="53"/>
      <c r="G14" s="54"/>
      <c r="H14" s="22"/>
      <c r="I14" s="22"/>
      <c r="L14" s="58"/>
    </row>
    <row r="15" spans="2:14">
      <c r="B15" s="22"/>
      <c r="C15" s="22"/>
      <c r="D15" s="22"/>
      <c r="E15" s="53"/>
      <c r="F15" s="53"/>
      <c r="G15" s="54"/>
      <c r="H15" s="22"/>
      <c r="I15" s="22"/>
      <c r="L15" s="58"/>
    </row>
    <row r="16" spans="2:14">
      <c r="B16" s="22"/>
      <c r="C16" s="22"/>
      <c r="D16" s="22"/>
      <c r="E16" s="53"/>
      <c r="F16" s="53"/>
      <c r="G16" s="54"/>
      <c r="H16" s="22"/>
      <c r="I16" s="22"/>
      <c r="L16" s="58"/>
    </row>
    <row r="17" spans="2:12">
      <c r="B17" s="22"/>
      <c r="C17" s="22"/>
      <c r="D17" s="22"/>
      <c r="E17" s="53"/>
      <c r="F17" s="53"/>
      <c r="G17" s="54"/>
      <c r="H17" s="22"/>
      <c r="I17" s="22"/>
      <c r="L17" s="58"/>
    </row>
    <row r="18" spans="2:12">
      <c r="B18" s="22"/>
      <c r="C18" s="22"/>
      <c r="D18" s="22"/>
      <c r="E18" s="53"/>
      <c r="F18" s="53"/>
      <c r="G18" s="54"/>
      <c r="H18" s="22"/>
      <c r="I18" s="22"/>
      <c r="L18" s="58"/>
    </row>
    <row r="19" spans="2:12">
      <c r="B19" s="22"/>
      <c r="C19" s="22"/>
      <c r="D19" s="22"/>
      <c r="E19" s="53"/>
      <c r="F19" s="53"/>
      <c r="G19" s="54"/>
      <c r="H19" s="22"/>
      <c r="I19" s="22"/>
      <c r="L19" s="58"/>
    </row>
    <row r="20" spans="2:12">
      <c r="B20" s="22"/>
      <c r="C20" s="22"/>
      <c r="D20" s="22"/>
      <c r="E20" s="53"/>
      <c r="F20" s="53"/>
      <c r="G20" s="54"/>
      <c r="H20" s="22"/>
      <c r="I20" s="22"/>
      <c r="L20" s="58"/>
    </row>
    <row r="21" spans="2:12">
      <c r="B21" s="22"/>
      <c r="C21" s="22"/>
      <c r="D21" s="22"/>
      <c r="E21" s="53"/>
      <c r="F21" s="53"/>
      <c r="G21" s="22"/>
      <c r="H21" s="22"/>
      <c r="I21" s="22"/>
      <c r="L21" s="58"/>
    </row>
    <row r="22" spans="2:12">
      <c r="B22" s="22"/>
      <c r="C22" s="22"/>
      <c r="D22" s="22"/>
      <c r="E22" s="53"/>
      <c r="F22" s="53"/>
      <c r="G22" s="54"/>
      <c r="H22" s="22"/>
      <c r="I22" s="22"/>
      <c r="L22" s="58"/>
    </row>
    <row r="23" spans="2:12">
      <c r="B23" s="22"/>
      <c r="C23" s="22"/>
      <c r="D23" s="22"/>
      <c r="E23" s="53"/>
      <c r="F23" s="53"/>
      <c r="G23" s="22"/>
      <c r="H23" s="22"/>
      <c r="I23" s="22"/>
      <c r="L23" s="58"/>
    </row>
    <row r="24" spans="2:12">
      <c r="B24" s="22"/>
      <c r="C24" s="22"/>
      <c r="D24" s="22"/>
      <c r="E24" s="53"/>
      <c r="F24" s="53"/>
      <c r="G24" s="22"/>
      <c r="H24" s="22"/>
      <c r="I24" s="22"/>
      <c r="L24" s="58"/>
    </row>
    <row r="25" spans="2:12">
      <c r="B25" s="22"/>
      <c r="C25" s="22"/>
      <c r="D25" s="22"/>
      <c r="E25" s="53"/>
      <c r="F25" s="53"/>
      <c r="G25" s="22"/>
      <c r="H25" s="22"/>
      <c r="I25" s="22"/>
      <c r="L25" s="58"/>
    </row>
    <row r="26" spans="2:12">
      <c r="B26" s="22"/>
      <c r="C26" s="22"/>
      <c r="D26" s="22"/>
      <c r="E26" s="53"/>
      <c r="F26" s="53"/>
      <c r="G26" s="22"/>
      <c r="H26" s="22"/>
      <c r="I26" s="22"/>
      <c r="L26" s="58"/>
    </row>
    <row r="27" spans="2:12">
      <c r="B27" s="22"/>
      <c r="C27" s="22"/>
      <c r="D27" s="22"/>
      <c r="E27" s="53"/>
      <c r="F27" s="53"/>
      <c r="G27" s="22"/>
      <c r="H27" s="22"/>
      <c r="I27" s="22"/>
      <c r="L27" s="58"/>
    </row>
    <row r="28" spans="2:12">
      <c r="B28" s="22"/>
      <c r="C28" s="22"/>
      <c r="D28" s="22"/>
      <c r="E28" s="53"/>
      <c r="F28" s="53"/>
      <c r="G28" s="22"/>
      <c r="H28" s="22"/>
      <c r="I28" s="22"/>
      <c r="L28" s="58"/>
    </row>
    <row r="29" spans="2:12">
      <c r="B29" s="22"/>
      <c r="C29" s="22"/>
      <c r="D29" s="22"/>
      <c r="E29" s="53"/>
      <c r="F29" s="53"/>
      <c r="G29" s="22"/>
      <c r="H29" s="22"/>
      <c r="I29" s="22"/>
      <c r="L29" s="58"/>
    </row>
    <row r="30" spans="2:12">
      <c r="B30" s="22"/>
      <c r="C30" s="22"/>
      <c r="D30" s="22"/>
      <c r="E30" s="53"/>
      <c r="F30" s="53"/>
      <c r="G30" s="54"/>
      <c r="H30" s="22"/>
      <c r="I30" s="22"/>
      <c r="L30" s="58"/>
    </row>
    <row r="31" spans="2:12">
      <c r="B31" s="22"/>
      <c r="C31" s="22"/>
      <c r="D31" s="22"/>
      <c r="E31" s="53"/>
      <c r="F31" s="53"/>
      <c r="G31" s="54"/>
      <c r="H31" s="22"/>
      <c r="I31" s="22"/>
      <c r="L31" s="58"/>
    </row>
    <row r="32" spans="2:12">
      <c r="B32" s="22"/>
      <c r="C32" s="22"/>
      <c r="D32" s="22"/>
      <c r="E32" s="53"/>
      <c r="F32" s="53"/>
      <c r="G32" s="22"/>
      <c r="H32" s="22"/>
      <c r="I32" s="22"/>
      <c r="L32" s="58"/>
    </row>
    <row r="33" spans="2:12">
      <c r="B33" s="22"/>
      <c r="C33" s="22"/>
      <c r="D33" s="22"/>
      <c r="E33" s="53"/>
      <c r="F33" s="53"/>
      <c r="G33" s="22"/>
      <c r="H33" s="22"/>
      <c r="I33" s="22"/>
      <c r="L33" s="58"/>
    </row>
    <row r="34" spans="2:12">
      <c r="B34" s="22"/>
      <c r="C34" s="22"/>
      <c r="D34" s="22"/>
      <c r="E34" s="53"/>
      <c r="F34" s="53"/>
      <c r="G34" s="54"/>
      <c r="H34" s="22"/>
      <c r="I34" s="22"/>
      <c r="L34" s="58"/>
    </row>
    <row r="35" spans="2:12">
      <c r="B35" s="22"/>
      <c r="C35" s="22"/>
      <c r="D35" s="22"/>
      <c r="E35" s="53"/>
      <c r="F35" s="53"/>
      <c r="G35" s="54"/>
      <c r="H35" s="22"/>
      <c r="I35" s="22"/>
      <c r="L35" s="58"/>
    </row>
    <row r="36" spans="2:12">
      <c r="B36" s="22"/>
      <c r="C36" s="22"/>
      <c r="D36" s="22"/>
      <c r="E36" s="53"/>
      <c r="F36" s="53"/>
      <c r="G36" s="22"/>
      <c r="H36" s="22"/>
      <c r="I36" s="22"/>
      <c r="L36" s="58"/>
    </row>
    <row r="37" spans="2:12">
      <c r="B37" s="22"/>
      <c r="C37" s="22"/>
      <c r="D37" s="22"/>
      <c r="E37" s="53"/>
      <c r="F37" s="53"/>
      <c r="G37" s="22"/>
      <c r="H37" s="22"/>
      <c r="I37" s="22"/>
      <c r="L37" s="58"/>
    </row>
    <row r="38" spans="2:12">
      <c r="B38" s="22"/>
      <c r="C38" s="22"/>
      <c r="D38" s="22"/>
      <c r="E38" s="53"/>
      <c r="F38" s="53"/>
      <c r="G38" s="54"/>
      <c r="H38" s="22"/>
      <c r="I38" s="22"/>
      <c r="L38" s="58"/>
    </row>
    <row r="39" spans="2:12">
      <c r="B39" s="22"/>
      <c r="C39" s="22"/>
      <c r="D39" s="22"/>
      <c r="E39" s="53"/>
      <c r="F39" s="53"/>
      <c r="G39" s="54"/>
      <c r="H39" s="22"/>
      <c r="I39" s="22"/>
      <c r="L39" s="58"/>
    </row>
    <row r="40" spans="2:12">
      <c r="B40" s="22"/>
      <c r="C40" s="22"/>
      <c r="D40" s="22"/>
      <c r="E40" s="53"/>
      <c r="F40" s="53"/>
      <c r="G40" s="54"/>
      <c r="H40" s="22"/>
      <c r="I40" s="22"/>
      <c r="L40" s="58"/>
    </row>
    <row r="41" spans="2:12">
      <c r="B41" s="22"/>
      <c r="C41" s="22"/>
      <c r="D41" s="22"/>
      <c r="E41" s="53"/>
      <c r="F41" s="53"/>
      <c r="G41" s="54"/>
      <c r="H41" s="22"/>
      <c r="I41" s="22"/>
      <c r="L41" s="58"/>
    </row>
    <row r="42" spans="2:12">
      <c r="B42" s="22"/>
      <c r="C42" s="22"/>
      <c r="D42" s="22"/>
      <c r="E42" s="53"/>
      <c r="F42" s="53"/>
      <c r="G42" s="54"/>
      <c r="H42" s="22"/>
      <c r="I42" s="22"/>
      <c r="L42" s="58"/>
    </row>
    <row r="43" spans="2:12">
      <c r="B43" s="22"/>
      <c r="C43" s="22"/>
      <c r="D43" s="22"/>
      <c r="E43" s="53"/>
      <c r="F43" s="53"/>
      <c r="G43" s="54"/>
      <c r="H43" s="22"/>
      <c r="I43" s="22"/>
      <c r="L43" s="58"/>
    </row>
    <row r="44" spans="2:12">
      <c r="B44" s="22"/>
      <c r="C44" s="22"/>
      <c r="D44" s="22"/>
      <c r="E44" s="53"/>
      <c r="F44" s="53"/>
      <c r="G44" s="22"/>
      <c r="H44" s="22"/>
      <c r="I44" s="22"/>
      <c r="L44" s="58"/>
    </row>
    <row r="45" spans="2:12">
      <c r="B45" s="22"/>
      <c r="C45" s="22"/>
      <c r="D45" s="22"/>
      <c r="E45" s="53"/>
      <c r="F45" s="53"/>
      <c r="G45" s="22"/>
      <c r="H45" s="22"/>
      <c r="I45" s="22"/>
      <c r="L45" s="58"/>
    </row>
    <row r="46" spans="2:12">
      <c r="B46" s="22"/>
      <c r="C46" s="22"/>
      <c r="D46" s="22"/>
      <c r="E46" s="53"/>
      <c r="F46" s="53"/>
      <c r="G46" s="22"/>
      <c r="H46" s="22"/>
      <c r="I46" s="22"/>
      <c r="L46" s="58"/>
    </row>
    <row r="47" spans="2:12">
      <c r="B47" s="22"/>
      <c r="C47" s="22"/>
      <c r="D47" s="22"/>
      <c r="E47" s="53"/>
      <c r="F47" s="53"/>
      <c r="G47" s="22"/>
      <c r="H47" s="22"/>
      <c r="I47" s="22"/>
      <c r="L47" s="58"/>
    </row>
    <row r="48" spans="2:12">
      <c r="B48" s="22"/>
      <c r="C48" s="22"/>
      <c r="D48" s="22"/>
      <c r="E48" s="53"/>
      <c r="F48" s="53"/>
      <c r="G48" s="22"/>
      <c r="H48" s="22"/>
      <c r="I48" s="22"/>
      <c r="L48" s="58"/>
    </row>
    <row r="49" spans="2:12">
      <c r="B49" s="22"/>
      <c r="C49" s="22"/>
      <c r="D49" s="22"/>
      <c r="E49" s="53"/>
      <c r="F49" s="53"/>
      <c r="G49" s="22"/>
      <c r="H49" s="22"/>
      <c r="I49" s="22"/>
      <c r="L49" s="58"/>
    </row>
    <row r="50" spans="2:12">
      <c r="B50" s="22"/>
      <c r="C50" s="22"/>
      <c r="D50" s="22"/>
      <c r="E50" s="53"/>
      <c r="F50" s="53"/>
      <c r="G50" s="22"/>
      <c r="H50" s="22"/>
      <c r="I50" s="22"/>
      <c r="L50" s="58"/>
    </row>
    <row r="51" spans="2:12">
      <c r="B51" s="22"/>
      <c r="C51" s="22"/>
      <c r="D51" s="22"/>
      <c r="E51" s="53"/>
      <c r="F51" s="53"/>
      <c r="G51" s="22"/>
      <c r="H51" s="22"/>
      <c r="I51" s="22"/>
      <c r="L51" s="58"/>
    </row>
    <row r="52" spans="2:12">
      <c r="B52" s="22"/>
      <c r="C52" s="22"/>
      <c r="D52" s="22"/>
      <c r="E52" s="53"/>
      <c r="F52" s="53"/>
      <c r="G52" s="54"/>
      <c r="H52" s="22"/>
      <c r="I52" s="22"/>
      <c r="L52" s="58"/>
    </row>
    <row r="53" spans="2:12">
      <c r="B53" s="22"/>
      <c r="C53" s="22"/>
      <c r="D53" s="22"/>
      <c r="E53" s="53"/>
      <c r="F53" s="53"/>
      <c r="G53" s="54"/>
      <c r="H53" s="22"/>
      <c r="I53" s="22"/>
      <c r="L53" s="58"/>
    </row>
    <row r="54" spans="2:12">
      <c r="B54" s="22"/>
      <c r="C54" s="22"/>
      <c r="D54" s="22"/>
      <c r="E54" s="53"/>
      <c r="F54" s="53"/>
      <c r="G54" s="54"/>
      <c r="H54" s="22"/>
      <c r="I54" s="22"/>
      <c r="L54" s="58"/>
    </row>
    <row r="55" spans="2:12">
      <c r="B55" s="22"/>
      <c r="C55" s="22"/>
      <c r="D55" s="22"/>
      <c r="E55" s="53"/>
      <c r="F55" s="53"/>
      <c r="G55" s="54"/>
      <c r="H55" s="22"/>
      <c r="I55" s="22"/>
      <c r="L55" s="58"/>
    </row>
    <row r="56" spans="2:12">
      <c r="B56" s="22"/>
      <c r="C56" s="22"/>
      <c r="D56" s="22"/>
      <c r="E56" s="53"/>
      <c r="F56" s="53"/>
      <c r="G56" s="54"/>
      <c r="H56" s="22"/>
      <c r="I56" s="22"/>
      <c r="L56" s="58"/>
    </row>
    <row r="57" spans="2:12">
      <c r="B57" s="22"/>
      <c r="C57" s="22"/>
      <c r="D57" s="22"/>
      <c r="E57" s="53"/>
      <c r="F57" s="53"/>
      <c r="G57" s="54"/>
      <c r="H57" s="22"/>
      <c r="I57" s="22"/>
      <c r="L57" s="58"/>
    </row>
    <row r="58" spans="2:12">
      <c r="B58" s="22"/>
      <c r="C58" s="22"/>
      <c r="D58" s="22"/>
      <c r="E58" s="53"/>
      <c r="F58" s="53"/>
      <c r="G58" s="54"/>
      <c r="H58" s="22"/>
      <c r="I58" s="22"/>
      <c r="L58" s="58"/>
    </row>
    <row r="59" spans="2:12">
      <c r="B59" s="22"/>
      <c r="C59" s="22"/>
      <c r="D59" s="22"/>
      <c r="E59" s="53"/>
      <c r="F59" s="53"/>
      <c r="G59" s="54"/>
      <c r="H59" s="22"/>
      <c r="I59" s="22"/>
      <c r="L59" s="58"/>
    </row>
    <row r="60" spans="2:12">
      <c r="B60" s="22"/>
      <c r="C60" s="22"/>
      <c r="D60" s="22"/>
      <c r="E60" s="53"/>
      <c r="F60" s="53"/>
      <c r="G60" s="54"/>
      <c r="H60" s="22"/>
      <c r="I60" s="22"/>
      <c r="L60" s="58"/>
    </row>
    <row r="61" spans="2:12">
      <c r="B61" s="22"/>
      <c r="C61" s="22"/>
      <c r="D61" s="22"/>
      <c r="E61" s="53"/>
      <c r="F61" s="53"/>
      <c r="G61" s="54"/>
      <c r="H61" s="22"/>
      <c r="I61" s="22"/>
      <c r="L61" s="58"/>
    </row>
    <row r="62" spans="2:12">
      <c r="B62" s="22"/>
      <c r="C62" s="22"/>
      <c r="D62" s="22"/>
      <c r="E62" s="53"/>
      <c r="F62" s="53"/>
      <c r="G62" s="54"/>
      <c r="H62" s="22"/>
      <c r="I62" s="22"/>
      <c r="L62" s="58"/>
    </row>
    <row r="63" spans="2:12">
      <c r="B63" s="22"/>
      <c r="C63" s="22"/>
      <c r="D63" s="22"/>
      <c r="E63" s="53"/>
      <c r="F63" s="53"/>
      <c r="G63" s="54"/>
      <c r="H63" s="22"/>
      <c r="I63" s="22"/>
      <c r="L63" s="58"/>
    </row>
    <row r="64" spans="2:12">
      <c r="B64" s="22"/>
      <c r="C64" s="22"/>
      <c r="D64" s="22"/>
      <c r="E64" s="53"/>
      <c r="F64" s="53"/>
      <c r="G64" s="54"/>
      <c r="H64" s="22"/>
      <c r="I64" s="22"/>
      <c r="L64" s="58"/>
    </row>
    <row r="65" spans="2:12">
      <c r="B65" s="22"/>
      <c r="C65" s="22"/>
      <c r="D65" s="22"/>
      <c r="E65" s="53"/>
      <c r="F65" s="53"/>
      <c r="G65" s="54"/>
      <c r="H65" s="22"/>
      <c r="I65" s="22"/>
      <c r="L65" s="58"/>
    </row>
    <row r="66" spans="2:12">
      <c r="B66" s="22"/>
      <c r="C66" s="22"/>
      <c r="D66" s="22"/>
      <c r="E66" s="53"/>
      <c r="F66" s="53"/>
      <c r="G66" s="22"/>
      <c r="H66" s="22"/>
      <c r="I66" s="22"/>
      <c r="L66" s="58"/>
    </row>
    <row r="67" spans="2:12">
      <c r="B67" s="22"/>
      <c r="C67" s="22"/>
      <c r="D67" s="22"/>
      <c r="E67" s="53"/>
      <c r="F67" s="53"/>
      <c r="G67" s="22"/>
      <c r="H67" s="22"/>
      <c r="I67" s="22"/>
      <c r="L67" s="58"/>
    </row>
    <row r="68" spans="2:12">
      <c r="B68" s="22"/>
      <c r="C68" s="22"/>
      <c r="D68" s="22"/>
      <c r="E68" s="53"/>
      <c r="F68" s="53"/>
      <c r="G68" s="54"/>
      <c r="H68" s="22"/>
      <c r="I68" s="22"/>
      <c r="L68" s="58"/>
    </row>
    <row r="69" spans="2:12">
      <c r="B69" s="22"/>
      <c r="C69" s="22"/>
      <c r="D69" s="22"/>
      <c r="E69" s="53"/>
      <c r="F69" s="53"/>
      <c r="G69" s="54"/>
      <c r="H69" s="22"/>
      <c r="I69" s="22"/>
      <c r="L69" s="58"/>
    </row>
    <row r="70" spans="2:12">
      <c r="B70" s="22"/>
      <c r="C70" s="22"/>
      <c r="D70" s="22"/>
      <c r="E70" s="53"/>
      <c r="F70" s="53"/>
      <c r="G70" s="22"/>
      <c r="H70" s="22"/>
      <c r="I70" s="22"/>
      <c r="L70" s="58"/>
    </row>
    <row r="71" spans="2:12">
      <c r="B71" s="22"/>
      <c r="C71" s="22"/>
      <c r="D71" s="22"/>
      <c r="E71" s="53"/>
      <c r="F71" s="53"/>
      <c r="G71" s="22"/>
      <c r="H71" s="22"/>
      <c r="I71" s="22"/>
      <c r="L71" s="58"/>
    </row>
    <row r="72" spans="2:12">
      <c r="B72" s="22"/>
      <c r="C72" s="22"/>
      <c r="D72" s="22"/>
      <c r="E72" s="53"/>
      <c r="F72" s="53"/>
      <c r="G72" s="54"/>
      <c r="H72" s="22"/>
      <c r="I72" s="22"/>
      <c r="L72" s="58"/>
    </row>
    <row r="73" spans="2:12">
      <c r="B73" s="22"/>
      <c r="C73" s="22"/>
      <c r="D73" s="22"/>
      <c r="E73" s="53"/>
      <c r="F73" s="53"/>
      <c r="G73" s="54"/>
      <c r="H73" s="22"/>
      <c r="I73" s="22"/>
      <c r="L73" s="58"/>
    </row>
    <row r="74" spans="2:12">
      <c r="B74" s="22"/>
      <c r="C74" s="22"/>
      <c r="D74" s="22"/>
      <c r="E74" s="53"/>
      <c r="F74" s="53"/>
      <c r="G74" s="54"/>
      <c r="H74" s="22"/>
      <c r="I74" s="22"/>
      <c r="L74" s="58"/>
    </row>
    <row r="75" spans="2:12">
      <c r="B75" s="22"/>
      <c r="C75" s="22"/>
      <c r="D75" s="22"/>
      <c r="E75" s="53"/>
      <c r="F75" s="53"/>
      <c r="G75" s="54"/>
      <c r="H75" s="22"/>
      <c r="I75" s="22"/>
      <c r="L75" s="58"/>
    </row>
    <row r="76" spans="2:12">
      <c r="B76" s="22"/>
      <c r="C76" s="22"/>
      <c r="D76" s="22"/>
      <c r="E76" s="53"/>
      <c r="F76" s="53"/>
      <c r="G76" s="54"/>
      <c r="H76" s="22"/>
      <c r="I76" s="22"/>
      <c r="L76" s="58"/>
    </row>
    <row r="77" spans="2:12">
      <c r="B77" s="22"/>
      <c r="C77" s="22"/>
      <c r="D77" s="22"/>
      <c r="E77" s="53"/>
      <c r="F77" s="53"/>
      <c r="G77" s="54"/>
      <c r="H77" s="22"/>
      <c r="I77" s="22"/>
      <c r="L77" s="58"/>
    </row>
    <row r="78" spans="2:12">
      <c r="B78" s="22"/>
      <c r="C78" s="22"/>
      <c r="D78" s="22"/>
      <c r="E78" s="53"/>
      <c r="F78" s="53"/>
      <c r="G78" s="54"/>
      <c r="H78" s="22"/>
      <c r="I78" s="22"/>
      <c r="L78" s="58"/>
    </row>
    <row r="79" spans="2:12">
      <c r="B79" s="22"/>
      <c r="C79" s="22"/>
      <c r="D79" s="22"/>
      <c r="E79" s="53"/>
      <c r="F79" s="53"/>
      <c r="G79" s="54"/>
      <c r="H79" s="22"/>
      <c r="I79" s="22"/>
      <c r="L79" s="58"/>
    </row>
    <row r="80" spans="2:12">
      <c r="B80" s="22"/>
      <c r="C80" s="22"/>
      <c r="D80" s="22"/>
      <c r="E80" s="53"/>
      <c r="F80" s="53"/>
      <c r="G80" s="54"/>
      <c r="H80" s="22"/>
      <c r="I80" s="22"/>
      <c r="L80" s="58"/>
    </row>
    <row r="81" spans="2:12">
      <c r="B81" s="22"/>
      <c r="C81" s="22"/>
      <c r="D81" s="22"/>
      <c r="E81" s="53"/>
      <c r="F81" s="53"/>
      <c r="G81" s="54"/>
      <c r="H81" s="22"/>
      <c r="I81" s="22"/>
      <c r="L81" s="58"/>
    </row>
    <row r="82" spans="2:12">
      <c r="B82" s="22"/>
      <c r="C82" s="22"/>
      <c r="D82" s="22"/>
      <c r="E82" s="53"/>
      <c r="F82" s="53"/>
      <c r="G82" s="54"/>
      <c r="H82" s="22"/>
      <c r="I82" s="22"/>
      <c r="L82" s="58"/>
    </row>
    <row r="83" spans="2:12">
      <c r="B83" s="22"/>
      <c r="C83" s="22"/>
      <c r="D83" s="22"/>
      <c r="E83" s="53"/>
      <c r="F83" s="53"/>
      <c r="G83" s="54"/>
      <c r="H83" s="22"/>
      <c r="I83" s="22"/>
      <c r="L83" s="58"/>
    </row>
    <row r="84" spans="2:12">
      <c r="B84" s="22"/>
      <c r="C84" s="22"/>
      <c r="D84" s="22"/>
      <c r="E84" s="53"/>
      <c r="F84" s="53"/>
      <c r="G84" s="54"/>
      <c r="H84" s="22"/>
      <c r="I84" s="22"/>
      <c r="L84" s="58"/>
    </row>
    <row r="85" spans="2:12">
      <c r="B85" s="22"/>
      <c r="C85" s="22"/>
      <c r="D85" s="22"/>
      <c r="E85" s="53"/>
      <c r="F85" s="53"/>
      <c r="G85" s="54"/>
      <c r="H85" s="22"/>
      <c r="I85" s="22"/>
      <c r="L85" s="58"/>
    </row>
    <row r="86" spans="2:12">
      <c r="B86" s="22"/>
      <c r="C86" s="22"/>
      <c r="D86" s="22"/>
      <c r="E86" s="53"/>
      <c r="F86" s="53"/>
      <c r="G86" s="22"/>
      <c r="H86" s="22"/>
      <c r="I86" s="22"/>
      <c r="L86" s="58"/>
    </row>
    <row r="87" spans="2:12">
      <c r="B87" s="22"/>
      <c r="C87" s="22"/>
      <c r="D87" s="22"/>
      <c r="E87" s="53"/>
      <c r="F87" s="53"/>
      <c r="G87" s="22"/>
      <c r="H87" s="22"/>
      <c r="I87" s="22"/>
      <c r="L87" s="58"/>
    </row>
    <row r="88" spans="2:12">
      <c r="B88" s="22"/>
      <c r="C88" s="22"/>
      <c r="D88" s="22"/>
      <c r="E88" s="53"/>
      <c r="F88" s="53"/>
      <c r="G88" s="22"/>
      <c r="H88" s="22"/>
      <c r="I88" s="22"/>
      <c r="L88" s="58"/>
    </row>
    <row r="89" spans="2:12">
      <c r="B89" s="22"/>
      <c r="C89" s="22"/>
      <c r="D89" s="22"/>
      <c r="E89" s="53"/>
      <c r="F89" s="53"/>
      <c r="G89" s="22"/>
      <c r="H89" s="22"/>
      <c r="I89" s="22"/>
      <c r="L89" s="58"/>
    </row>
    <row r="90" spans="2:12">
      <c r="B90" s="22"/>
      <c r="C90" s="22"/>
      <c r="D90" s="22"/>
      <c r="E90" s="53"/>
      <c r="F90" s="53"/>
      <c r="G90" s="54"/>
      <c r="H90" s="22"/>
      <c r="I90" s="22"/>
      <c r="L90" s="58"/>
    </row>
    <row r="91" spans="2:12">
      <c r="B91" s="22"/>
      <c r="C91" s="22"/>
      <c r="D91" s="22"/>
      <c r="E91" s="53"/>
      <c r="F91" s="53"/>
      <c r="G91" s="54"/>
      <c r="H91" s="22"/>
      <c r="I91" s="22"/>
      <c r="L91" s="58"/>
    </row>
    <row r="92" spans="2:12">
      <c r="B92" s="22"/>
      <c r="C92" s="22"/>
      <c r="D92" s="22"/>
      <c r="E92" s="53"/>
      <c r="F92" s="53"/>
      <c r="G92" s="22"/>
      <c r="H92" s="22"/>
      <c r="I92" s="22"/>
      <c r="L92" s="58"/>
    </row>
    <row r="93" spans="2:12">
      <c r="B93" s="22"/>
      <c r="C93" s="22"/>
      <c r="D93" s="22"/>
      <c r="E93" s="53"/>
      <c r="F93" s="53"/>
      <c r="G93" s="22"/>
      <c r="H93" s="22"/>
      <c r="I93" s="22"/>
      <c r="L93" s="58"/>
    </row>
    <row r="94" spans="2:12">
      <c r="B94" s="22"/>
      <c r="C94" s="22"/>
      <c r="D94" s="22"/>
      <c r="E94" s="53"/>
      <c r="F94" s="53"/>
      <c r="G94" s="22"/>
      <c r="H94" s="22"/>
      <c r="I94" s="22"/>
      <c r="L94" s="58"/>
    </row>
    <row r="95" spans="2:12">
      <c r="B95" s="22"/>
      <c r="C95" s="22"/>
      <c r="D95" s="22"/>
      <c r="E95" s="53"/>
      <c r="F95" s="53"/>
      <c r="G95" s="22"/>
      <c r="H95" s="22"/>
      <c r="I95" s="22"/>
      <c r="L95" s="58"/>
    </row>
    <row r="96" spans="2:12">
      <c r="B96" s="22"/>
      <c r="C96" s="22"/>
      <c r="D96" s="22"/>
      <c r="E96" s="53"/>
      <c r="F96" s="53"/>
      <c r="G96" s="22"/>
      <c r="H96" s="22"/>
      <c r="I96" s="22"/>
      <c r="L96" s="58"/>
    </row>
    <row r="97" spans="2:12">
      <c r="B97" s="22"/>
      <c r="C97" s="22"/>
      <c r="D97" s="22"/>
      <c r="E97" s="53"/>
      <c r="F97" s="53"/>
      <c r="G97" s="22"/>
      <c r="H97" s="22"/>
      <c r="I97" s="22"/>
      <c r="L97" s="58"/>
    </row>
    <row r="98" spans="2:12">
      <c r="B98" s="22"/>
      <c r="C98" s="22"/>
      <c r="D98" s="22"/>
      <c r="E98" s="53"/>
      <c r="F98" s="53"/>
      <c r="G98" s="54"/>
      <c r="H98" s="22"/>
      <c r="I98" s="22"/>
      <c r="L98" s="58"/>
    </row>
    <row r="99" spans="2:12">
      <c r="B99" s="22"/>
      <c r="C99" s="22"/>
      <c r="D99" s="22"/>
      <c r="E99" s="53"/>
      <c r="F99" s="53"/>
      <c r="G99" s="54"/>
      <c r="H99" s="22"/>
      <c r="I99" s="22"/>
      <c r="L99" s="58"/>
    </row>
    <row r="100" spans="2:12">
      <c r="B100" s="22"/>
      <c r="C100" s="22"/>
      <c r="D100" s="22"/>
      <c r="E100" s="53"/>
      <c r="F100" s="53"/>
      <c r="G100" s="54"/>
      <c r="H100" s="22"/>
      <c r="I100" s="22"/>
      <c r="L100" s="58"/>
    </row>
    <row r="101" spans="2:12">
      <c r="B101" s="22"/>
      <c r="C101" s="22"/>
      <c r="D101" s="22"/>
      <c r="E101" s="53"/>
      <c r="F101" s="53"/>
      <c r="G101" s="54"/>
      <c r="H101" s="22"/>
      <c r="I101" s="22"/>
      <c r="L101" s="58"/>
    </row>
    <row r="102" spans="2:12">
      <c r="B102" s="22"/>
      <c r="C102" s="22"/>
      <c r="D102" s="22"/>
      <c r="E102" s="53"/>
      <c r="F102" s="53"/>
      <c r="G102" s="54"/>
      <c r="H102" s="22"/>
      <c r="I102" s="22"/>
      <c r="L102" s="58"/>
    </row>
    <row r="103" spans="2:12">
      <c r="B103" s="22"/>
      <c r="C103" s="22"/>
      <c r="D103" s="22"/>
      <c r="E103" s="53"/>
      <c r="F103" s="53"/>
      <c r="G103" s="54"/>
      <c r="H103" s="22"/>
      <c r="I103" s="22"/>
      <c r="L103" s="58"/>
    </row>
    <row r="104" spans="2:12">
      <c r="B104" s="22"/>
      <c r="C104" s="22"/>
      <c r="D104" s="22"/>
      <c r="E104" s="53"/>
      <c r="F104" s="53"/>
      <c r="G104" s="54"/>
      <c r="H104" s="22"/>
      <c r="I104" s="22"/>
      <c r="L104" s="58"/>
    </row>
    <row r="105" spans="2:12">
      <c r="B105" s="22"/>
      <c r="C105" s="22"/>
      <c r="D105" s="22"/>
      <c r="E105" s="53"/>
      <c r="F105" s="53"/>
      <c r="G105" s="54"/>
      <c r="H105" s="22"/>
      <c r="I105" s="22"/>
      <c r="L105" s="58"/>
    </row>
    <row r="106" spans="2:12">
      <c r="B106" s="22"/>
      <c r="C106" s="22"/>
      <c r="D106" s="22"/>
      <c r="E106" s="53"/>
      <c r="F106" s="53"/>
      <c r="G106" s="54"/>
      <c r="H106" s="22"/>
      <c r="I106" s="22"/>
      <c r="L106" s="58"/>
    </row>
    <row r="107" spans="2:12">
      <c r="B107" s="22"/>
      <c r="C107" s="22"/>
      <c r="D107" s="22"/>
      <c r="E107" s="53"/>
      <c r="F107" s="53"/>
      <c r="G107" s="54"/>
      <c r="H107" s="22"/>
      <c r="I107" s="22"/>
      <c r="L107" s="58"/>
    </row>
    <row r="108" spans="2:12">
      <c r="B108" s="22"/>
      <c r="C108" s="22"/>
      <c r="D108" s="22"/>
      <c r="E108" s="53"/>
      <c r="F108" s="53"/>
      <c r="G108" s="22"/>
      <c r="H108" s="22"/>
      <c r="I108" s="22"/>
      <c r="L108" s="58"/>
    </row>
    <row r="109" spans="2:12">
      <c r="B109" s="22"/>
      <c r="C109" s="22"/>
      <c r="D109" s="22"/>
      <c r="E109" s="53"/>
      <c r="F109" s="53"/>
      <c r="G109" s="22"/>
      <c r="H109" s="22"/>
      <c r="I109" s="22"/>
      <c r="L109" s="58"/>
    </row>
    <row r="110" spans="2:12">
      <c r="B110" s="22"/>
      <c r="C110" s="22"/>
      <c r="D110" s="22"/>
      <c r="E110" s="53"/>
      <c r="F110" s="53"/>
      <c r="G110" s="54"/>
      <c r="H110" s="22"/>
      <c r="I110" s="22"/>
      <c r="L110" s="58"/>
    </row>
    <row r="111" spans="2:12">
      <c r="B111" s="22"/>
      <c r="C111" s="22"/>
      <c r="D111" s="22"/>
      <c r="E111" s="53"/>
      <c r="F111" s="53"/>
      <c r="G111" s="54"/>
      <c r="H111" s="22"/>
      <c r="I111" s="22"/>
      <c r="L111" s="58"/>
    </row>
    <row r="112" spans="2:12">
      <c r="B112" s="22"/>
      <c r="C112" s="22"/>
      <c r="D112" s="22"/>
      <c r="E112" s="53"/>
      <c r="F112" s="53"/>
      <c r="G112" s="54"/>
      <c r="H112" s="22"/>
      <c r="I112" s="22"/>
      <c r="L112" s="58"/>
    </row>
    <row r="113" spans="2:12">
      <c r="B113" s="22"/>
      <c r="C113" s="22"/>
      <c r="D113" s="22"/>
      <c r="E113" s="53"/>
      <c r="F113" s="53"/>
      <c r="G113" s="54"/>
      <c r="H113" s="22"/>
      <c r="I113" s="22"/>
      <c r="L113" s="58"/>
    </row>
    <row r="114" spans="2:12">
      <c r="B114" s="22"/>
      <c r="C114" s="22"/>
      <c r="D114" s="22"/>
      <c r="E114" s="53"/>
      <c r="F114" s="53"/>
      <c r="G114" s="54"/>
      <c r="H114" s="22"/>
      <c r="I114" s="22"/>
      <c r="L114" s="58"/>
    </row>
    <row r="115" spans="2:12">
      <c r="B115" s="22"/>
      <c r="C115" s="22"/>
      <c r="D115" s="22"/>
      <c r="E115" s="53"/>
      <c r="F115" s="53"/>
      <c r="G115" s="54"/>
      <c r="H115" s="22"/>
      <c r="I115" s="22"/>
      <c r="L115" s="58"/>
    </row>
    <row r="116" spans="2:12">
      <c r="B116" s="22"/>
      <c r="C116" s="22"/>
      <c r="D116" s="22"/>
      <c r="E116" s="53"/>
      <c r="F116" s="53"/>
      <c r="G116" s="22"/>
      <c r="H116" s="22"/>
      <c r="I116" s="22"/>
      <c r="L116" s="58"/>
    </row>
    <row r="117" spans="2:12">
      <c r="B117" s="22"/>
      <c r="C117" s="22"/>
      <c r="D117" s="22"/>
      <c r="E117" s="53"/>
      <c r="F117" s="53"/>
      <c r="G117" s="54"/>
      <c r="H117" s="22"/>
      <c r="I117" s="22"/>
      <c r="L117" s="58"/>
    </row>
    <row r="118" spans="2:12">
      <c r="B118" s="22"/>
      <c r="C118" s="22"/>
      <c r="D118" s="22"/>
      <c r="E118" s="53"/>
      <c r="F118" s="53"/>
      <c r="G118" s="54"/>
      <c r="H118" s="22"/>
      <c r="I118" s="22"/>
      <c r="L118" s="58"/>
    </row>
    <row r="119" spans="2:12">
      <c r="B119" s="22"/>
      <c r="C119" s="22"/>
      <c r="D119" s="22"/>
      <c r="E119" s="53"/>
      <c r="F119" s="53"/>
      <c r="G119" s="54"/>
      <c r="H119" s="22"/>
      <c r="I119" s="22"/>
      <c r="L119" s="58"/>
    </row>
    <row r="120" spans="2:12">
      <c r="B120" s="22"/>
      <c r="C120" s="22"/>
      <c r="D120" s="22"/>
      <c r="E120" s="53"/>
      <c r="F120" s="53"/>
      <c r="G120" s="54"/>
      <c r="H120" s="22"/>
      <c r="I120" s="22"/>
      <c r="L120" s="58"/>
    </row>
    <row r="121" spans="2:12">
      <c r="B121" s="22"/>
      <c r="C121" s="22"/>
      <c r="D121" s="22"/>
      <c r="E121" s="53"/>
      <c r="F121" s="53"/>
      <c r="G121" s="54"/>
      <c r="H121" s="22"/>
      <c r="I121" s="22"/>
      <c r="L121" s="58"/>
    </row>
    <row r="122" spans="2:12">
      <c r="B122" s="22"/>
      <c r="C122" s="22"/>
      <c r="D122" s="22"/>
      <c r="E122" s="53"/>
      <c r="F122" s="53"/>
      <c r="G122" s="54"/>
      <c r="H122" s="22"/>
      <c r="I122" s="22"/>
      <c r="L122" s="58"/>
    </row>
    <row r="123" spans="2:12">
      <c r="B123" s="22"/>
      <c r="C123" s="22"/>
      <c r="D123" s="22"/>
      <c r="E123" s="53"/>
      <c r="F123" s="53"/>
      <c r="G123" s="54"/>
      <c r="H123" s="22"/>
      <c r="I123" s="22"/>
      <c r="L123" s="58"/>
    </row>
    <row r="124" spans="2:12">
      <c r="B124" s="22"/>
      <c r="C124" s="22"/>
      <c r="D124" s="22"/>
      <c r="E124" s="53"/>
      <c r="F124" s="53"/>
      <c r="G124" s="54"/>
      <c r="H124" s="22"/>
      <c r="I124" s="22"/>
      <c r="L124" s="58"/>
    </row>
    <row r="125" spans="2:12">
      <c r="B125" s="22"/>
      <c r="C125" s="22"/>
      <c r="D125" s="22"/>
      <c r="E125" s="53"/>
      <c r="F125" s="53"/>
      <c r="G125" s="54"/>
      <c r="H125" s="22"/>
      <c r="I125" s="22"/>
      <c r="L125" s="58"/>
    </row>
    <row r="126" spans="2:12">
      <c r="B126" s="22"/>
      <c r="C126" s="22"/>
      <c r="D126" s="22"/>
      <c r="E126" s="53"/>
      <c r="F126" s="53"/>
      <c r="G126" s="54"/>
      <c r="H126" s="22"/>
      <c r="I126" s="22"/>
      <c r="L126" s="58"/>
    </row>
    <row r="127" spans="2:12">
      <c r="B127" s="22"/>
      <c r="C127" s="22"/>
      <c r="D127" s="22"/>
      <c r="E127" s="53"/>
      <c r="F127" s="53"/>
      <c r="G127" s="54"/>
      <c r="H127" s="22"/>
      <c r="I127" s="22"/>
      <c r="L127" s="58"/>
    </row>
    <row r="128" spans="2:12">
      <c r="B128" s="22"/>
      <c r="C128" s="22"/>
      <c r="D128" s="22"/>
      <c r="E128" s="53"/>
      <c r="F128" s="53"/>
      <c r="G128" s="54"/>
      <c r="H128" s="22"/>
      <c r="I128" s="22"/>
      <c r="L128" s="58"/>
    </row>
    <row r="129" spans="2:12">
      <c r="B129" s="22"/>
      <c r="C129" s="22"/>
      <c r="D129" s="22"/>
      <c r="E129" s="53"/>
      <c r="F129" s="53"/>
      <c r="G129" s="54"/>
      <c r="H129" s="22"/>
      <c r="I129" s="22"/>
      <c r="L129" s="58"/>
    </row>
    <row r="130" spans="2:12">
      <c r="B130" s="22"/>
      <c r="C130" s="22"/>
      <c r="D130" s="22"/>
      <c r="E130" s="53"/>
      <c r="F130" s="53"/>
      <c r="G130" s="54"/>
      <c r="H130" s="22"/>
      <c r="I130" s="22"/>
      <c r="L130" s="58"/>
    </row>
    <row r="131" spans="2:12">
      <c r="B131" s="22"/>
      <c r="C131" s="22"/>
      <c r="D131" s="22"/>
      <c r="E131" s="53"/>
      <c r="F131" s="53"/>
      <c r="G131" s="54"/>
      <c r="H131" s="22"/>
      <c r="I131" s="22"/>
      <c r="L131" s="58"/>
    </row>
    <row r="132" spans="2:12">
      <c r="B132" s="22"/>
      <c r="C132" s="22"/>
      <c r="D132" s="22"/>
      <c r="E132" s="53"/>
      <c r="F132" s="53"/>
      <c r="G132" s="54"/>
      <c r="H132" s="22"/>
      <c r="I132" s="22"/>
      <c r="L132" s="58"/>
    </row>
    <row r="133" spans="2:12">
      <c r="B133" s="22"/>
      <c r="C133" s="22"/>
      <c r="D133" s="22"/>
      <c r="E133" s="53"/>
      <c r="F133" s="53"/>
      <c r="G133" s="54"/>
      <c r="H133" s="22"/>
      <c r="I133" s="22"/>
      <c r="L133" s="58"/>
    </row>
    <row r="134" spans="2:12">
      <c r="B134" s="22"/>
      <c r="C134" s="22"/>
      <c r="D134" s="22"/>
      <c r="E134" s="53"/>
      <c r="F134" s="53"/>
      <c r="G134" s="54"/>
      <c r="H134" s="22"/>
      <c r="I134" s="22"/>
      <c r="L134" s="58"/>
    </row>
    <row r="135" spans="2:12">
      <c r="B135" s="22"/>
      <c r="C135" s="22"/>
      <c r="D135" s="22"/>
      <c r="E135" s="53"/>
      <c r="F135" s="53"/>
      <c r="G135" s="54"/>
      <c r="H135" s="22"/>
      <c r="I135" s="22"/>
      <c r="L135" s="58"/>
    </row>
    <row r="136" spans="2:12">
      <c r="B136" s="22"/>
      <c r="C136" s="22"/>
      <c r="D136" s="22"/>
      <c r="E136" s="53"/>
      <c r="F136" s="53"/>
      <c r="G136" s="54"/>
      <c r="H136" s="22"/>
      <c r="I136" s="22"/>
      <c r="L136" s="58"/>
    </row>
    <row r="137" spans="2:12">
      <c r="B137" s="22"/>
      <c r="C137" s="22"/>
      <c r="D137" s="22"/>
      <c r="E137" s="53"/>
      <c r="F137" s="53"/>
      <c r="G137" s="54"/>
      <c r="H137" s="22"/>
      <c r="I137" s="22"/>
      <c r="L137" s="58"/>
    </row>
    <row r="138" spans="2:12">
      <c r="B138" s="22"/>
      <c r="C138" s="22"/>
      <c r="D138" s="22"/>
      <c r="E138" s="53"/>
      <c r="F138" s="53"/>
      <c r="G138" s="54"/>
      <c r="H138" s="22"/>
      <c r="I138" s="22"/>
      <c r="L138" s="58"/>
    </row>
    <row r="139" spans="2:12">
      <c r="B139" s="22"/>
      <c r="C139" s="22"/>
      <c r="D139" s="22"/>
      <c r="E139" s="53"/>
      <c r="F139" s="53"/>
      <c r="G139" s="54"/>
      <c r="H139" s="22"/>
      <c r="I139" s="22"/>
      <c r="L139" s="58"/>
    </row>
    <row r="140" spans="2:12">
      <c r="B140" s="22"/>
      <c r="C140" s="22"/>
      <c r="D140" s="22"/>
      <c r="E140" s="53"/>
      <c r="F140" s="53"/>
      <c r="G140" s="54"/>
      <c r="H140" s="22"/>
      <c r="I140" s="22"/>
      <c r="L140" s="58"/>
    </row>
    <row r="141" spans="2:12">
      <c r="B141" s="22"/>
      <c r="C141" s="22"/>
      <c r="D141" s="22"/>
      <c r="E141" s="53"/>
      <c r="F141" s="53"/>
      <c r="G141" s="54"/>
      <c r="H141" s="22"/>
      <c r="I141" s="22"/>
      <c r="L141" s="58"/>
    </row>
    <row r="142" spans="2:12">
      <c r="B142" s="22"/>
      <c r="C142" s="22"/>
      <c r="D142" s="22"/>
      <c r="E142" s="53"/>
      <c r="F142" s="53"/>
      <c r="G142" s="54"/>
      <c r="H142" s="22"/>
      <c r="I142" s="22"/>
      <c r="L142" s="58"/>
    </row>
    <row r="143" spans="2:12">
      <c r="B143" s="22"/>
      <c r="C143" s="22"/>
      <c r="D143" s="22"/>
      <c r="E143" s="53"/>
      <c r="F143" s="53"/>
      <c r="G143" s="54"/>
      <c r="H143" s="22"/>
      <c r="I143" s="22"/>
      <c r="L143" s="58"/>
    </row>
    <row r="144" spans="2:12">
      <c r="B144" s="22"/>
      <c r="C144" s="22"/>
      <c r="D144" s="22"/>
      <c r="E144" s="53"/>
      <c r="F144" s="53"/>
      <c r="G144" s="54"/>
      <c r="H144" s="22"/>
      <c r="I144" s="22"/>
      <c r="L144" s="58"/>
    </row>
    <row r="145" spans="2:12">
      <c r="B145" s="22"/>
      <c r="C145" s="22"/>
      <c r="D145" s="22"/>
      <c r="E145" s="53"/>
      <c r="F145" s="53"/>
      <c r="G145" s="54"/>
      <c r="H145" s="22"/>
      <c r="I145" s="22"/>
      <c r="L145" s="58"/>
    </row>
    <row r="146" spans="2:12">
      <c r="B146" s="22"/>
      <c r="C146" s="22"/>
      <c r="D146" s="22"/>
      <c r="E146" s="53"/>
      <c r="F146" s="53"/>
      <c r="G146" s="54"/>
      <c r="H146" s="22"/>
      <c r="I146" s="22"/>
      <c r="L146" s="58"/>
    </row>
    <row r="147" spans="2:12">
      <c r="B147" s="22"/>
      <c r="C147" s="22"/>
      <c r="D147" s="22"/>
      <c r="E147" s="53"/>
      <c r="F147" s="53"/>
      <c r="G147" s="54"/>
      <c r="H147" s="22"/>
      <c r="I147" s="22"/>
      <c r="L147" s="58"/>
    </row>
    <row r="148" spans="2:12">
      <c r="B148" s="22"/>
      <c r="C148" s="22"/>
      <c r="D148" s="22"/>
      <c r="E148" s="53"/>
      <c r="F148" s="53"/>
      <c r="G148" s="54"/>
      <c r="H148" s="22"/>
      <c r="I148" s="22"/>
      <c r="L148" s="58"/>
    </row>
    <row r="149" spans="2:12">
      <c r="B149" s="22"/>
      <c r="C149" s="22"/>
      <c r="D149" s="22"/>
      <c r="E149" s="53"/>
      <c r="F149" s="53"/>
      <c r="G149" s="54"/>
      <c r="H149" s="22"/>
      <c r="I149" s="22"/>
      <c r="L149" s="58"/>
    </row>
    <row r="150" spans="2:12">
      <c r="B150" s="22"/>
      <c r="C150" s="22"/>
      <c r="D150" s="22"/>
      <c r="E150" s="53"/>
      <c r="F150" s="53"/>
      <c r="G150" s="54"/>
      <c r="H150" s="22"/>
      <c r="I150" s="22"/>
      <c r="L150" s="58"/>
    </row>
    <row r="151" spans="2:12">
      <c r="B151" s="22"/>
      <c r="C151" s="22"/>
      <c r="D151" s="22"/>
      <c r="E151" s="53"/>
      <c r="F151" s="53"/>
      <c r="G151" s="54"/>
      <c r="H151" s="22"/>
      <c r="I151" s="22"/>
      <c r="L151" s="58"/>
    </row>
    <row r="152" spans="2:12">
      <c r="B152" s="22"/>
      <c r="C152" s="22"/>
      <c r="D152" s="22"/>
      <c r="E152" s="53"/>
      <c r="F152" s="53"/>
      <c r="G152" s="54"/>
      <c r="H152" s="22"/>
      <c r="I152" s="22"/>
      <c r="L152" s="58"/>
    </row>
    <row r="153" spans="2:12">
      <c r="B153" s="22"/>
      <c r="C153" s="22"/>
      <c r="D153" s="22"/>
      <c r="E153" s="53"/>
      <c r="F153" s="53"/>
      <c r="G153" s="54"/>
      <c r="H153" s="22"/>
      <c r="I153" s="22"/>
      <c r="L153" s="58"/>
    </row>
    <row r="154" spans="2:12">
      <c r="B154" s="22"/>
      <c r="C154" s="22"/>
      <c r="D154" s="22"/>
      <c r="E154" s="53"/>
      <c r="F154" s="53"/>
      <c r="G154" s="54"/>
      <c r="H154" s="22"/>
      <c r="I154" s="22"/>
      <c r="L154" s="58"/>
    </row>
    <row r="155" spans="2:12">
      <c r="B155" s="22"/>
      <c r="C155" s="22"/>
      <c r="D155" s="22"/>
      <c r="E155" s="53"/>
      <c r="F155" s="53"/>
      <c r="G155" s="22"/>
      <c r="H155" s="22"/>
      <c r="I155" s="22"/>
      <c r="L155" s="58"/>
    </row>
    <row r="156" spans="2:12">
      <c r="B156" s="22"/>
      <c r="C156" s="22"/>
      <c r="D156" s="22"/>
      <c r="E156" s="53"/>
      <c r="F156" s="53"/>
      <c r="G156" s="22"/>
      <c r="H156" s="22"/>
      <c r="I156" s="22"/>
      <c r="L156" s="58"/>
    </row>
    <row r="157" spans="2:12">
      <c r="B157" s="22"/>
      <c r="C157" s="22"/>
      <c r="D157" s="22"/>
      <c r="E157" s="53"/>
      <c r="F157" s="53"/>
      <c r="G157" s="54"/>
      <c r="H157" s="22"/>
      <c r="I157" s="22"/>
      <c r="L157" s="58"/>
    </row>
    <row r="158" spans="2:12">
      <c r="B158" s="22"/>
      <c r="C158" s="22"/>
      <c r="D158" s="22"/>
      <c r="E158" s="53"/>
      <c r="F158" s="53"/>
      <c r="G158" s="54"/>
      <c r="H158" s="22"/>
      <c r="I158" s="22"/>
      <c r="L158" s="58"/>
    </row>
    <row r="159" spans="2:12">
      <c r="B159" s="22"/>
      <c r="C159" s="22"/>
      <c r="D159" s="22"/>
      <c r="E159" s="53"/>
      <c r="F159" s="53"/>
      <c r="G159" s="54"/>
      <c r="H159" s="22"/>
      <c r="I159" s="22"/>
      <c r="L159" s="58"/>
    </row>
    <row r="160" spans="2:12">
      <c r="B160" s="22"/>
      <c r="C160" s="22"/>
      <c r="D160" s="22"/>
      <c r="E160" s="53"/>
      <c r="F160" s="53"/>
      <c r="G160" s="54"/>
      <c r="H160" s="22"/>
      <c r="I160" s="22"/>
      <c r="L160" s="58"/>
    </row>
    <row r="161" spans="2:12">
      <c r="B161" s="22"/>
      <c r="C161" s="22"/>
      <c r="D161" s="22"/>
      <c r="E161" s="53"/>
      <c r="F161" s="53"/>
      <c r="G161" s="54"/>
      <c r="H161" s="22"/>
      <c r="I161" s="22"/>
      <c r="L161" s="58"/>
    </row>
    <row r="162" spans="2:12">
      <c r="B162" s="22"/>
      <c r="C162" s="22"/>
      <c r="D162" s="22"/>
      <c r="E162" s="53"/>
      <c r="F162" s="53"/>
      <c r="G162" s="54"/>
      <c r="H162" s="22"/>
      <c r="I162" s="22"/>
      <c r="L162" s="58"/>
    </row>
    <row r="163" spans="2:12">
      <c r="B163" s="22"/>
      <c r="C163" s="22"/>
      <c r="D163" s="22"/>
      <c r="E163" s="53"/>
      <c r="F163" s="53"/>
      <c r="G163" s="54"/>
      <c r="H163" s="22"/>
      <c r="I163" s="22"/>
      <c r="L163" s="58"/>
    </row>
    <row r="164" spans="2:12">
      <c r="B164" s="22"/>
      <c r="C164" s="22"/>
      <c r="D164" s="22"/>
      <c r="E164" s="53"/>
      <c r="F164" s="53"/>
      <c r="G164" s="54"/>
      <c r="H164" s="22"/>
      <c r="I164" s="22"/>
      <c r="L164" s="58"/>
    </row>
    <row r="165" spans="2:12">
      <c r="B165" s="22"/>
      <c r="C165" s="22"/>
      <c r="D165" s="22"/>
      <c r="E165" s="53"/>
      <c r="F165" s="53"/>
      <c r="G165" s="54"/>
      <c r="H165" s="22"/>
      <c r="I165" s="22"/>
      <c r="L165" s="58"/>
    </row>
    <row r="166" spans="2:12">
      <c r="B166" s="22"/>
      <c r="C166" s="22"/>
      <c r="D166" s="22"/>
      <c r="E166" s="53"/>
      <c r="F166" s="53"/>
      <c r="G166" s="54"/>
      <c r="H166" s="22"/>
      <c r="I166" s="22"/>
      <c r="L166" s="58"/>
    </row>
    <row r="167" spans="2:12">
      <c r="B167" s="22"/>
      <c r="C167" s="22"/>
      <c r="D167" s="22"/>
      <c r="E167" s="53"/>
      <c r="F167" s="53"/>
      <c r="G167" s="54"/>
      <c r="H167" s="22"/>
      <c r="I167" s="22"/>
      <c r="L167" s="58"/>
    </row>
    <row r="168" spans="2:12">
      <c r="B168" s="22"/>
      <c r="C168" s="22"/>
      <c r="D168" s="22"/>
      <c r="E168" s="53"/>
      <c r="F168" s="53"/>
      <c r="G168" s="54"/>
      <c r="H168" s="22"/>
      <c r="I168" s="22"/>
      <c r="L168" s="58"/>
    </row>
    <row r="169" spans="2:12">
      <c r="B169" s="22"/>
      <c r="C169" s="22"/>
      <c r="D169" s="22"/>
      <c r="E169" s="53"/>
      <c r="F169" s="53"/>
      <c r="G169" s="54"/>
      <c r="H169" s="22"/>
      <c r="I169" s="22"/>
      <c r="L169" s="58"/>
    </row>
    <row r="170" spans="2:12">
      <c r="B170" s="22"/>
      <c r="C170" s="22"/>
      <c r="D170" s="22"/>
      <c r="E170" s="53"/>
      <c r="F170" s="53"/>
      <c r="G170" s="54"/>
      <c r="H170" s="22"/>
      <c r="I170" s="22"/>
      <c r="L170" s="58"/>
    </row>
    <row r="171" spans="2:12">
      <c r="B171" s="22"/>
      <c r="C171" s="22"/>
      <c r="D171" s="22"/>
      <c r="E171" s="53"/>
      <c r="F171" s="53"/>
      <c r="G171" s="54"/>
      <c r="H171" s="22"/>
      <c r="I171" s="22"/>
      <c r="L171" s="58"/>
    </row>
    <row r="172" spans="2:12">
      <c r="B172" s="22"/>
      <c r="C172" s="22"/>
      <c r="D172" s="22"/>
      <c r="E172" s="53"/>
      <c r="F172" s="53"/>
      <c r="G172" s="54"/>
      <c r="H172" s="22"/>
      <c r="I172" s="22"/>
      <c r="L172" s="58"/>
    </row>
    <row r="173" spans="2:12">
      <c r="B173" s="22"/>
      <c r="C173" s="22"/>
      <c r="D173" s="22"/>
      <c r="E173" s="53"/>
      <c r="F173" s="53"/>
      <c r="G173" s="22"/>
      <c r="H173" s="22"/>
      <c r="I173" s="22"/>
      <c r="L173" s="58"/>
    </row>
    <row r="174" spans="2:12">
      <c r="B174" s="22"/>
      <c r="C174" s="22"/>
      <c r="D174" s="22"/>
      <c r="E174" s="53"/>
      <c r="F174" s="53"/>
      <c r="G174" s="54"/>
      <c r="H174" s="22"/>
      <c r="I174" s="22"/>
      <c r="L174" s="58"/>
    </row>
    <row r="175" spans="2:12">
      <c r="B175" s="22"/>
      <c r="C175" s="22"/>
      <c r="D175" s="22"/>
      <c r="E175" s="53"/>
      <c r="F175" s="53"/>
      <c r="G175" s="54"/>
      <c r="H175" s="22"/>
      <c r="I175" s="22"/>
      <c r="L175" s="58"/>
    </row>
    <row r="176" spans="2:12">
      <c r="B176" s="22"/>
      <c r="C176" s="22"/>
      <c r="D176" s="22"/>
      <c r="E176" s="53"/>
      <c r="F176" s="53"/>
      <c r="G176" s="54"/>
      <c r="H176" s="22"/>
      <c r="I176" s="22"/>
      <c r="L176" s="58"/>
    </row>
    <row r="177" spans="2:12">
      <c r="B177" s="22"/>
      <c r="C177" s="22"/>
      <c r="D177" s="22"/>
      <c r="E177" s="53"/>
      <c r="F177" s="53"/>
      <c r="G177" s="22"/>
      <c r="H177" s="22"/>
      <c r="I177" s="22"/>
      <c r="L177" s="58"/>
    </row>
    <row r="178" spans="2:12">
      <c r="B178" s="22"/>
      <c r="C178" s="22"/>
      <c r="D178" s="22"/>
      <c r="E178" s="53"/>
      <c r="F178" s="53"/>
      <c r="G178" s="22"/>
      <c r="H178" s="22"/>
      <c r="I178" s="22"/>
      <c r="L178" s="58"/>
    </row>
    <row r="179" spans="2:12">
      <c r="B179" s="22"/>
      <c r="C179" s="22"/>
      <c r="D179" s="22"/>
      <c r="E179" s="53"/>
      <c r="F179" s="53"/>
      <c r="G179" s="54"/>
      <c r="H179" s="22"/>
      <c r="I179" s="22"/>
      <c r="L179" s="58"/>
    </row>
    <row r="180" spans="2:12">
      <c r="B180" s="22"/>
      <c r="C180" s="22"/>
      <c r="D180" s="22"/>
      <c r="E180" s="53"/>
      <c r="F180" s="53"/>
      <c r="G180" s="54"/>
      <c r="H180" s="22"/>
      <c r="I180" s="22"/>
      <c r="L180" s="58"/>
    </row>
    <row r="181" spans="2:12">
      <c r="B181" s="22"/>
      <c r="C181" s="22"/>
      <c r="D181" s="22"/>
      <c r="E181" s="53"/>
      <c r="F181" s="53"/>
      <c r="G181" s="54"/>
      <c r="H181" s="22"/>
      <c r="I181" s="22"/>
      <c r="L181" s="58"/>
    </row>
    <row r="182" spans="2:12">
      <c r="B182" s="22"/>
      <c r="C182" s="22"/>
      <c r="D182" s="22"/>
      <c r="E182" s="53"/>
      <c r="F182" s="53"/>
      <c r="G182" s="54"/>
      <c r="H182" s="22"/>
      <c r="I182" s="22"/>
      <c r="L182" s="58"/>
    </row>
    <row r="183" spans="2:12">
      <c r="B183" s="22"/>
      <c r="C183" s="22"/>
      <c r="D183" s="22"/>
      <c r="E183" s="53"/>
      <c r="F183" s="53"/>
      <c r="G183" s="54"/>
      <c r="H183" s="22"/>
      <c r="I183" s="22"/>
      <c r="L183" s="58"/>
    </row>
    <row r="184" spans="2:12">
      <c r="B184" s="22"/>
      <c r="C184" s="22"/>
      <c r="D184" s="22"/>
      <c r="E184" s="53"/>
      <c r="F184" s="53"/>
      <c r="G184" s="54"/>
      <c r="H184" s="22"/>
      <c r="I184" s="22"/>
      <c r="L184" s="58"/>
    </row>
    <row r="185" spans="2:12">
      <c r="B185" s="22"/>
      <c r="C185" s="22"/>
      <c r="D185" s="22"/>
      <c r="E185" s="53"/>
      <c r="F185" s="53"/>
      <c r="G185" s="54"/>
      <c r="H185" s="22"/>
      <c r="I185" s="22"/>
      <c r="L185" s="58"/>
    </row>
    <row r="186" spans="2:12">
      <c r="B186" s="22"/>
      <c r="C186" s="22"/>
      <c r="D186" s="22"/>
      <c r="E186" s="53"/>
      <c r="F186" s="53"/>
      <c r="G186" s="54"/>
      <c r="H186" s="22"/>
      <c r="I186" s="22"/>
      <c r="L186" s="58"/>
    </row>
    <row r="187" spans="2:12">
      <c r="B187" s="22"/>
      <c r="C187" s="22"/>
      <c r="D187" s="22"/>
      <c r="E187" s="53"/>
      <c r="F187" s="53"/>
      <c r="G187" s="54"/>
      <c r="H187" s="22"/>
      <c r="I187" s="22"/>
      <c r="L187" s="58"/>
    </row>
    <row r="188" spans="2:12">
      <c r="B188" s="22"/>
      <c r="C188" s="22"/>
      <c r="D188" s="22"/>
      <c r="E188" s="53"/>
      <c r="F188" s="53"/>
      <c r="G188" s="54"/>
      <c r="H188" s="22"/>
      <c r="I188" s="22"/>
      <c r="L188" s="58"/>
    </row>
    <row r="189" spans="2:12">
      <c r="B189" s="22"/>
      <c r="C189" s="22"/>
      <c r="D189" s="22"/>
      <c r="E189" s="53"/>
      <c r="F189" s="53"/>
      <c r="G189" s="54"/>
      <c r="H189" s="22"/>
      <c r="I189" s="22"/>
      <c r="L189" s="58"/>
    </row>
    <row r="190" spans="2:12">
      <c r="B190" s="22"/>
      <c r="C190" s="22"/>
      <c r="D190" s="22"/>
      <c r="E190" s="53"/>
      <c r="F190" s="53"/>
      <c r="G190" s="54"/>
      <c r="H190" s="22"/>
      <c r="I190" s="22"/>
      <c r="L190" s="58"/>
    </row>
    <row r="191" spans="2:12">
      <c r="B191" s="22"/>
      <c r="C191" s="22"/>
      <c r="D191" s="22"/>
      <c r="E191" s="53"/>
      <c r="F191" s="53"/>
      <c r="G191" s="54"/>
      <c r="H191" s="22"/>
      <c r="I191" s="22"/>
      <c r="L191" s="58"/>
    </row>
    <row r="192" spans="2:12">
      <c r="B192" s="22"/>
      <c r="C192" s="22"/>
      <c r="D192" s="22"/>
      <c r="E192" s="53"/>
      <c r="F192" s="53"/>
      <c r="G192" s="54"/>
      <c r="H192" s="22"/>
      <c r="I192" s="22"/>
      <c r="L192" s="58"/>
    </row>
    <row r="193" spans="2:12">
      <c r="B193" s="22"/>
      <c r="C193" s="22"/>
      <c r="D193" s="22"/>
      <c r="E193" s="53"/>
      <c r="F193" s="53"/>
      <c r="G193" s="54"/>
      <c r="H193" s="22"/>
      <c r="I193" s="22"/>
      <c r="L193" s="58"/>
    </row>
    <row r="194" spans="2:12">
      <c r="B194" s="22"/>
      <c r="C194" s="22"/>
      <c r="D194" s="22"/>
      <c r="E194" s="53"/>
      <c r="F194" s="53"/>
      <c r="G194" s="54"/>
      <c r="H194" s="22"/>
      <c r="I194" s="22"/>
      <c r="L194" s="58"/>
    </row>
    <row r="195" spans="2:12">
      <c r="B195" s="22"/>
      <c r="C195" s="22"/>
      <c r="D195" s="22"/>
      <c r="E195" s="53"/>
      <c r="F195" s="53"/>
      <c r="G195" s="54"/>
      <c r="H195" s="22"/>
      <c r="I195" s="22"/>
      <c r="L195" s="58"/>
    </row>
    <row r="196" spans="2:12">
      <c r="B196" s="22"/>
      <c r="C196" s="22"/>
      <c r="D196" s="22"/>
      <c r="E196" s="53"/>
      <c r="F196" s="53"/>
      <c r="G196" s="54"/>
      <c r="H196" s="22"/>
      <c r="I196" s="22"/>
      <c r="L196" s="58"/>
    </row>
    <row r="197" spans="2:12">
      <c r="B197" s="22"/>
      <c r="C197" s="22"/>
      <c r="D197" s="22"/>
      <c r="E197" s="53"/>
      <c r="F197" s="53"/>
      <c r="G197" s="54"/>
      <c r="H197" s="22"/>
      <c r="I197" s="22"/>
      <c r="L197" s="58"/>
    </row>
    <row r="198" spans="2:12">
      <c r="B198" s="22"/>
      <c r="C198" s="22"/>
      <c r="D198" s="22"/>
      <c r="E198" s="53"/>
      <c r="F198" s="53"/>
      <c r="G198" s="54"/>
      <c r="H198" s="22"/>
      <c r="I198" s="22"/>
      <c r="L198" s="58"/>
    </row>
    <row r="199" spans="2:12">
      <c r="B199" s="22"/>
      <c r="C199" s="22"/>
      <c r="D199" s="22"/>
      <c r="E199" s="53"/>
      <c r="F199" s="53"/>
      <c r="G199" s="54"/>
      <c r="H199" s="22"/>
      <c r="I199" s="22"/>
      <c r="L199" s="58"/>
    </row>
    <row r="200" spans="2:12">
      <c r="B200" s="22"/>
      <c r="C200" s="22"/>
      <c r="D200" s="22"/>
      <c r="E200" s="53"/>
      <c r="F200" s="53"/>
      <c r="G200" s="54"/>
      <c r="H200" s="22"/>
      <c r="I200" s="22"/>
      <c r="L200" s="58"/>
    </row>
    <row r="201" spans="2:12">
      <c r="B201" s="22"/>
      <c r="C201" s="22"/>
      <c r="D201" s="22"/>
      <c r="E201" s="53"/>
      <c r="F201" s="53"/>
      <c r="G201" s="54"/>
      <c r="H201" s="22"/>
      <c r="I201" s="22"/>
      <c r="L201" s="58"/>
    </row>
    <row r="202" spans="2:12">
      <c r="B202" s="22"/>
      <c r="C202" s="22"/>
      <c r="D202" s="22"/>
      <c r="E202" s="53"/>
      <c r="F202" s="53"/>
      <c r="G202" s="54"/>
      <c r="H202" s="22"/>
      <c r="I202" s="22"/>
      <c r="L202" s="58"/>
    </row>
    <row r="203" spans="2:12">
      <c r="B203" s="22"/>
      <c r="C203" s="22"/>
      <c r="D203" s="22"/>
      <c r="E203" s="53"/>
      <c r="F203" s="53"/>
      <c r="G203" s="54"/>
      <c r="H203" s="22"/>
      <c r="I203" s="22"/>
      <c r="L203" s="58"/>
    </row>
    <row r="204" spans="2:12">
      <c r="B204" s="22"/>
      <c r="C204" s="22"/>
      <c r="D204" s="22"/>
      <c r="E204" s="53"/>
      <c r="F204" s="53"/>
      <c r="G204" s="22"/>
      <c r="H204" s="22"/>
      <c r="I204" s="22"/>
      <c r="L204" s="58"/>
    </row>
    <row r="205" spans="2:12">
      <c r="B205" s="22"/>
      <c r="C205" s="22"/>
      <c r="D205" s="22"/>
      <c r="E205" s="53"/>
      <c r="F205" s="53"/>
      <c r="G205" s="54"/>
      <c r="H205" s="22"/>
      <c r="I205" s="22"/>
      <c r="L205" s="58"/>
    </row>
    <row r="206" spans="2:12">
      <c r="B206" s="22"/>
      <c r="C206" s="22"/>
      <c r="D206" s="22"/>
      <c r="E206" s="53"/>
      <c r="F206" s="53"/>
      <c r="G206" s="54"/>
      <c r="H206" s="22"/>
      <c r="I206" s="22"/>
      <c r="L206" s="58"/>
    </row>
    <row r="207" spans="2:12">
      <c r="B207" s="22"/>
      <c r="C207" s="22"/>
      <c r="D207" s="22"/>
      <c r="E207" s="53"/>
      <c r="F207" s="53"/>
      <c r="G207" s="54"/>
      <c r="H207" s="22"/>
      <c r="I207" s="22"/>
      <c r="L207" s="58"/>
    </row>
    <row r="208" spans="2:12">
      <c r="B208" s="22"/>
      <c r="C208" s="22"/>
      <c r="D208" s="22"/>
      <c r="E208" s="53"/>
      <c r="F208" s="53"/>
      <c r="G208" s="54"/>
      <c r="H208" s="22"/>
      <c r="I208" s="22"/>
      <c r="L208" s="58"/>
    </row>
    <row r="209" spans="2:12">
      <c r="B209" s="22"/>
      <c r="C209" s="22"/>
      <c r="D209" s="22"/>
      <c r="E209" s="53"/>
      <c r="F209" s="53"/>
      <c r="G209" s="54"/>
      <c r="H209" s="22"/>
      <c r="I209" s="22"/>
      <c r="L209" s="58"/>
    </row>
    <row r="210" spans="2:12">
      <c r="B210" s="22"/>
      <c r="C210" s="22"/>
      <c r="D210" s="22"/>
      <c r="E210" s="53"/>
      <c r="F210" s="53"/>
      <c r="G210" s="54"/>
      <c r="H210" s="22"/>
      <c r="I210" s="22"/>
      <c r="L210" s="58"/>
    </row>
    <row r="211" spans="2:12">
      <c r="B211" s="22"/>
      <c r="C211" s="22"/>
      <c r="D211" s="22"/>
      <c r="E211" s="53"/>
      <c r="F211" s="53"/>
      <c r="G211" s="54"/>
      <c r="H211" s="22"/>
      <c r="I211" s="22"/>
      <c r="L211" s="58"/>
    </row>
    <row r="212" spans="2:12">
      <c r="B212" s="22"/>
      <c r="C212" s="22"/>
      <c r="D212" s="22"/>
      <c r="E212" s="53"/>
      <c r="F212" s="53"/>
      <c r="G212" s="54"/>
      <c r="H212" s="22"/>
      <c r="I212" s="22"/>
      <c r="L212" s="58"/>
    </row>
    <row r="213" spans="2:12">
      <c r="B213" s="22"/>
      <c r="C213" s="22"/>
      <c r="D213" s="22"/>
      <c r="E213" s="53"/>
      <c r="F213" s="53"/>
      <c r="G213" s="54"/>
      <c r="H213" s="22"/>
      <c r="I213" s="22"/>
      <c r="L213" s="58"/>
    </row>
    <row r="214" spans="2:12">
      <c r="B214" s="22"/>
      <c r="C214" s="22"/>
      <c r="D214" s="22"/>
      <c r="E214" s="53"/>
      <c r="F214" s="53"/>
      <c r="G214" s="54"/>
      <c r="H214" s="22"/>
      <c r="I214" s="22"/>
      <c r="L214" s="58"/>
    </row>
    <row r="215" spans="2:12">
      <c r="B215" s="22"/>
      <c r="C215" s="22"/>
      <c r="D215" s="22"/>
      <c r="E215" s="53"/>
      <c r="F215" s="53"/>
      <c r="G215" s="54"/>
      <c r="H215" s="22"/>
      <c r="I215" s="22"/>
      <c r="L215" s="58"/>
    </row>
    <row r="216" spans="2:12">
      <c r="B216" s="22"/>
      <c r="C216" s="22"/>
      <c r="D216" s="22"/>
      <c r="E216" s="53"/>
      <c r="F216" s="53"/>
      <c r="G216" s="54"/>
      <c r="H216" s="22"/>
      <c r="I216" s="22"/>
      <c r="L216" s="58"/>
    </row>
    <row r="217" spans="2:12">
      <c r="B217" s="22"/>
      <c r="C217" s="22"/>
      <c r="D217" s="22"/>
      <c r="E217" s="53"/>
      <c r="F217" s="53"/>
      <c r="G217" s="54"/>
      <c r="H217" s="22"/>
      <c r="I217" s="22"/>
      <c r="L217" s="58"/>
    </row>
    <row r="218" spans="2:12">
      <c r="B218" s="22"/>
      <c r="C218" s="22"/>
      <c r="D218" s="22"/>
      <c r="E218" s="53"/>
      <c r="F218" s="53"/>
      <c r="G218" s="54"/>
      <c r="H218" s="22"/>
      <c r="I218" s="22"/>
      <c r="L218" s="58"/>
    </row>
    <row r="219" spans="2:12">
      <c r="B219" s="22"/>
      <c r="C219" s="22"/>
      <c r="D219" s="22"/>
      <c r="E219" s="53"/>
      <c r="F219" s="53"/>
      <c r="G219" s="54"/>
      <c r="H219" s="22"/>
      <c r="I219" s="22"/>
      <c r="L219" s="58"/>
    </row>
    <row r="220" spans="2:12">
      <c r="B220" s="22"/>
      <c r="C220" s="22"/>
      <c r="D220" s="22"/>
      <c r="E220" s="53"/>
      <c r="F220" s="53"/>
      <c r="G220" s="54"/>
      <c r="H220" s="22"/>
      <c r="I220" s="22"/>
      <c r="L220" s="58"/>
    </row>
    <row r="221" spans="2:12">
      <c r="B221" s="22"/>
      <c r="C221" s="22"/>
      <c r="D221" s="22"/>
      <c r="E221" s="53"/>
      <c r="F221" s="53"/>
      <c r="G221" s="54"/>
      <c r="H221" s="22"/>
      <c r="I221" s="22"/>
      <c r="L221" s="58"/>
    </row>
    <row r="222" spans="2:12">
      <c r="B222" s="22"/>
      <c r="C222" s="22"/>
      <c r="D222" s="22"/>
      <c r="E222" s="53"/>
      <c r="F222" s="53"/>
      <c r="G222" s="54"/>
      <c r="H222" s="22"/>
      <c r="I222" s="22"/>
      <c r="L222" s="58"/>
    </row>
    <row r="223" spans="2:12">
      <c r="B223" s="22"/>
      <c r="C223" s="22"/>
      <c r="D223" s="22"/>
      <c r="E223" s="53"/>
      <c r="F223" s="53"/>
      <c r="G223" s="22"/>
      <c r="H223" s="22"/>
      <c r="I223" s="22"/>
      <c r="L223" s="58"/>
    </row>
    <row r="224" spans="2:12">
      <c r="B224" s="22"/>
      <c r="C224" s="22"/>
      <c r="D224" s="22"/>
      <c r="E224" s="53"/>
      <c r="F224" s="53"/>
      <c r="G224" s="22"/>
      <c r="H224" s="22"/>
      <c r="I224" s="22"/>
      <c r="L224" s="58"/>
    </row>
    <row r="225" spans="2:12">
      <c r="B225" s="22"/>
      <c r="C225" s="22"/>
      <c r="D225" s="22"/>
      <c r="E225" s="53"/>
      <c r="F225" s="53"/>
      <c r="G225" s="22"/>
      <c r="H225" s="22"/>
      <c r="I225" s="22"/>
      <c r="L225" s="58"/>
    </row>
    <row r="226" spans="2:12">
      <c r="B226" s="22"/>
      <c r="C226" s="22"/>
      <c r="D226" s="22"/>
      <c r="E226" s="53"/>
      <c r="F226" s="53"/>
      <c r="G226" s="22"/>
      <c r="H226" s="22"/>
      <c r="I226" s="22"/>
      <c r="L226" s="58"/>
    </row>
    <row r="227" spans="2:12">
      <c r="B227" s="22"/>
      <c r="C227" s="22"/>
      <c r="D227" s="22"/>
      <c r="E227" s="53"/>
      <c r="F227" s="53"/>
      <c r="G227" s="54"/>
      <c r="H227" s="22"/>
      <c r="I227" s="22"/>
      <c r="L227" s="58"/>
    </row>
    <row r="228" spans="2:12">
      <c r="B228" s="22"/>
      <c r="C228" s="22"/>
      <c r="D228" s="22"/>
      <c r="E228" s="53"/>
      <c r="F228" s="53"/>
      <c r="G228" s="54"/>
      <c r="H228" s="22"/>
      <c r="I228" s="22"/>
      <c r="L228" s="58"/>
    </row>
    <row r="229" spans="2:12">
      <c r="B229" s="22"/>
      <c r="C229" s="22"/>
      <c r="D229" s="22"/>
      <c r="E229" s="53"/>
      <c r="F229" s="53"/>
      <c r="G229" s="54"/>
      <c r="H229" s="22"/>
      <c r="I229" s="22"/>
      <c r="L229" s="58"/>
    </row>
    <row r="230" spans="2:12">
      <c r="B230" s="22"/>
      <c r="C230" s="22"/>
      <c r="D230" s="22"/>
      <c r="E230" s="53"/>
      <c r="F230" s="53"/>
      <c r="G230" s="54"/>
      <c r="H230" s="22"/>
      <c r="I230" s="22"/>
      <c r="L230" s="58"/>
    </row>
    <row r="231" spans="2:12">
      <c r="B231" s="22"/>
      <c r="C231" s="22"/>
      <c r="D231" s="22"/>
      <c r="E231" s="53"/>
      <c r="F231" s="53"/>
      <c r="G231" s="54"/>
      <c r="H231" s="22"/>
      <c r="I231" s="22"/>
      <c r="L231" s="58"/>
    </row>
    <row r="232" spans="2:12">
      <c r="B232" s="22"/>
      <c r="C232" s="22"/>
      <c r="D232" s="22"/>
      <c r="E232" s="53"/>
      <c r="F232" s="53"/>
      <c r="G232" s="54"/>
      <c r="H232" s="22"/>
      <c r="I232" s="22"/>
      <c r="L232" s="58"/>
    </row>
    <row r="233" spans="2:12">
      <c r="B233" s="22"/>
      <c r="C233" s="22"/>
      <c r="D233" s="22"/>
      <c r="E233" s="53"/>
      <c r="F233" s="53"/>
      <c r="G233" s="54"/>
      <c r="H233" s="22"/>
      <c r="I233" s="22"/>
      <c r="L233" s="58"/>
    </row>
    <row r="234" spans="2:12">
      <c r="B234" s="22"/>
      <c r="C234" s="22"/>
      <c r="D234" s="22"/>
      <c r="E234" s="53"/>
      <c r="F234" s="53"/>
      <c r="G234" s="54"/>
      <c r="H234" s="22"/>
      <c r="I234" s="22"/>
      <c r="L234" s="58"/>
    </row>
    <row r="235" spans="2:12">
      <c r="B235" s="22"/>
      <c r="C235" s="22"/>
      <c r="D235" s="22"/>
      <c r="E235" s="53"/>
      <c r="F235" s="53"/>
      <c r="G235" s="54"/>
      <c r="H235" s="22"/>
      <c r="I235" s="22"/>
      <c r="L235" s="58"/>
    </row>
    <row r="236" spans="2:12">
      <c r="B236" s="22"/>
      <c r="C236" s="22"/>
      <c r="D236" s="22"/>
      <c r="E236" s="53"/>
      <c r="F236" s="53"/>
      <c r="G236" s="54"/>
      <c r="H236" s="22"/>
      <c r="I236" s="22"/>
      <c r="L236" s="58"/>
    </row>
    <row r="237" spans="2:12">
      <c r="B237" s="22"/>
      <c r="C237" s="22"/>
      <c r="D237" s="22"/>
      <c r="E237" s="53"/>
      <c r="F237" s="53"/>
      <c r="G237" s="54"/>
      <c r="H237" s="22"/>
      <c r="I237" s="22"/>
      <c r="L237" s="58"/>
    </row>
    <row r="238" spans="2:12">
      <c r="B238" s="22"/>
      <c r="C238" s="22"/>
      <c r="D238" s="22"/>
      <c r="E238" s="53"/>
      <c r="F238" s="53"/>
      <c r="G238" s="54"/>
      <c r="H238" s="22"/>
      <c r="I238" s="22"/>
      <c r="L238" s="58"/>
    </row>
    <row r="239" spans="2:12">
      <c r="B239" s="22"/>
      <c r="C239" s="22"/>
      <c r="D239" s="22"/>
      <c r="E239" s="53"/>
      <c r="F239" s="53"/>
      <c r="G239" s="54"/>
      <c r="H239" s="22"/>
      <c r="I239" s="22"/>
      <c r="L239" s="58"/>
    </row>
    <row r="240" spans="2:12">
      <c r="B240" s="22"/>
      <c r="C240" s="22"/>
      <c r="D240" s="22"/>
      <c r="E240" s="53"/>
      <c r="F240" s="53"/>
      <c r="G240" s="54"/>
      <c r="H240" s="22"/>
      <c r="I240" s="22"/>
      <c r="L240" s="58"/>
    </row>
    <row r="241" spans="2:12">
      <c r="B241" s="22"/>
      <c r="C241" s="22"/>
      <c r="D241" s="22"/>
      <c r="E241" s="53"/>
      <c r="F241" s="53"/>
      <c r="G241" s="54"/>
      <c r="H241" s="22"/>
      <c r="I241" s="22"/>
      <c r="L241" s="58"/>
    </row>
    <row r="242" spans="2:12">
      <c r="B242" s="22"/>
      <c r="C242" s="22"/>
      <c r="D242" s="22"/>
      <c r="E242" s="53"/>
      <c r="F242" s="53"/>
      <c r="G242" s="54"/>
      <c r="H242" s="22"/>
      <c r="I242" s="22"/>
      <c r="L242" s="58"/>
    </row>
    <row r="243" spans="2:12">
      <c r="B243" s="22"/>
      <c r="C243" s="22"/>
      <c r="D243" s="22"/>
      <c r="E243" s="53"/>
      <c r="F243" s="53"/>
      <c r="G243" s="22"/>
      <c r="H243" s="22"/>
      <c r="I243" s="22"/>
      <c r="L243" s="58"/>
    </row>
    <row r="244" spans="2:12">
      <c r="B244" s="22"/>
      <c r="C244" s="22"/>
      <c r="D244" s="22"/>
      <c r="E244" s="53"/>
      <c r="F244" s="53"/>
      <c r="G244" s="22"/>
      <c r="H244" s="22"/>
      <c r="I244" s="22"/>
      <c r="L244" s="58"/>
    </row>
    <row r="245" spans="2:12">
      <c r="B245" s="22"/>
      <c r="C245" s="22"/>
      <c r="D245" s="22"/>
      <c r="E245" s="53"/>
      <c r="F245" s="53"/>
      <c r="G245" s="54"/>
      <c r="H245" s="22"/>
      <c r="I245" s="22"/>
      <c r="L245" s="58"/>
    </row>
    <row r="246" spans="2:12">
      <c r="B246" s="22"/>
      <c r="C246" s="22"/>
      <c r="D246" s="22"/>
      <c r="E246" s="53"/>
      <c r="F246" s="53"/>
      <c r="G246" s="54"/>
      <c r="H246" s="22"/>
      <c r="I246" s="22"/>
      <c r="L246" s="58"/>
    </row>
    <row r="247" spans="2:12">
      <c r="B247" s="22"/>
      <c r="C247" s="22"/>
      <c r="D247" s="22"/>
      <c r="E247" s="53"/>
      <c r="F247" s="53"/>
      <c r="G247" s="54"/>
      <c r="H247" s="22"/>
      <c r="I247" s="22"/>
      <c r="L247" s="58"/>
    </row>
    <row r="248" spans="2:12">
      <c r="B248" s="22"/>
      <c r="C248" s="22"/>
      <c r="D248" s="22"/>
      <c r="E248" s="53"/>
      <c r="F248" s="53"/>
      <c r="G248" s="54"/>
      <c r="H248" s="22"/>
      <c r="I248" s="22"/>
      <c r="L248" s="58"/>
    </row>
    <row r="249" spans="2:12">
      <c r="B249" s="22"/>
      <c r="C249" s="22"/>
      <c r="D249" s="22"/>
      <c r="E249" s="53"/>
      <c r="F249" s="53"/>
      <c r="G249" s="54"/>
      <c r="H249" s="22"/>
      <c r="I249" s="22"/>
      <c r="L249" s="58"/>
    </row>
    <row r="250" spans="2:12">
      <c r="B250" s="22"/>
      <c r="C250" s="22"/>
      <c r="D250" s="22"/>
      <c r="E250" s="53"/>
      <c r="F250" s="53"/>
      <c r="G250" s="54"/>
      <c r="H250" s="22"/>
      <c r="I250" s="22"/>
      <c r="L250" s="58"/>
    </row>
    <row r="251" spans="2:12">
      <c r="B251" s="22"/>
      <c r="C251" s="22"/>
      <c r="D251" s="22"/>
      <c r="E251" s="53"/>
      <c r="F251" s="53"/>
      <c r="G251" s="54"/>
      <c r="H251" s="22"/>
      <c r="I251" s="22"/>
      <c r="L251" s="58"/>
    </row>
    <row r="252" spans="2:12">
      <c r="B252" s="22"/>
      <c r="C252" s="22"/>
      <c r="D252" s="22"/>
      <c r="E252" s="53"/>
      <c r="F252" s="53"/>
      <c r="G252" s="54"/>
      <c r="H252" s="22"/>
      <c r="I252" s="22"/>
      <c r="L252" s="58"/>
    </row>
    <row r="253" spans="2:12">
      <c r="B253" s="22"/>
      <c r="C253" s="22"/>
      <c r="D253" s="22"/>
      <c r="E253" s="53"/>
      <c r="F253" s="53"/>
      <c r="G253" s="54"/>
      <c r="H253" s="22"/>
      <c r="I253" s="22"/>
      <c r="L253" s="58"/>
    </row>
    <row r="254" spans="2:12">
      <c r="B254" s="22"/>
      <c r="C254" s="22"/>
      <c r="D254" s="22"/>
      <c r="E254" s="53"/>
      <c r="F254" s="53"/>
      <c r="G254" s="54"/>
      <c r="H254" s="22"/>
      <c r="I254" s="22"/>
      <c r="L254" s="58"/>
    </row>
    <row r="255" spans="2:12">
      <c r="B255" s="22"/>
      <c r="C255" s="22"/>
      <c r="D255" s="22"/>
      <c r="E255" s="53"/>
      <c r="F255" s="53"/>
      <c r="G255" s="54"/>
      <c r="H255" s="22"/>
      <c r="I255" s="22"/>
      <c r="L255" s="58"/>
    </row>
    <row r="256" spans="2:12">
      <c r="B256" s="22"/>
      <c r="C256" s="22"/>
      <c r="D256" s="22"/>
      <c r="E256" s="53"/>
      <c r="F256" s="53"/>
      <c r="G256" s="54"/>
      <c r="H256" s="22"/>
      <c r="I256" s="22"/>
      <c r="L256" s="58"/>
    </row>
    <row r="257" spans="2:12">
      <c r="B257" s="22"/>
      <c r="C257" s="22"/>
      <c r="D257" s="22"/>
      <c r="E257" s="53"/>
      <c r="F257" s="53"/>
      <c r="G257" s="22"/>
      <c r="H257" s="22"/>
      <c r="I257" s="22"/>
      <c r="L257" s="58"/>
    </row>
    <row r="258" spans="2:12">
      <c r="B258" s="22"/>
      <c r="C258" s="22"/>
      <c r="D258" s="22"/>
      <c r="E258" s="53"/>
      <c r="F258" s="53"/>
      <c r="G258" s="22"/>
      <c r="H258" s="22"/>
      <c r="I258" s="22"/>
      <c r="L258" s="58"/>
    </row>
    <row r="259" spans="2:12">
      <c r="B259" s="22"/>
      <c r="C259" s="22"/>
      <c r="D259" s="22"/>
      <c r="E259" s="53"/>
      <c r="F259" s="53"/>
      <c r="G259" s="54"/>
      <c r="H259" s="22"/>
      <c r="I259" s="22"/>
      <c r="L259" s="58"/>
    </row>
    <row r="260" spans="2:12">
      <c r="B260" s="22"/>
      <c r="C260" s="22"/>
      <c r="D260" s="22"/>
      <c r="E260" s="53"/>
      <c r="F260" s="53"/>
      <c r="G260" s="54"/>
      <c r="H260" s="22"/>
      <c r="I260" s="22"/>
      <c r="L260" s="58"/>
    </row>
    <row r="261" spans="2:12">
      <c r="B261" s="22"/>
      <c r="C261" s="22"/>
      <c r="D261" s="22"/>
      <c r="E261" s="53"/>
      <c r="F261" s="53"/>
      <c r="G261" s="54"/>
      <c r="H261" s="22"/>
      <c r="I261" s="22"/>
      <c r="L261" s="58"/>
    </row>
    <row r="262" spans="2:12">
      <c r="B262" s="22"/>
      <c r="C262" s="22"/>
      <c r="D262" s="22"/>
      <c r="E262" s="53"/>
      <c r="F262" s="53"/>
      <c r="G262" s="54"/>
      <c r="H262" s="22"/>
      <c r="I262" s="22"/>
      <c r="L262" s="58"/>
    </row>
    <row r="263" spans="2:12">
      <c r="B263" s="22"/>
      <c r="C263" s="22"/>
      <c r="D263" s="22"/>
      <c r="E263" s="53"/>
      <c r="F263" s="53"/>
      <c r="G263" s="54"/>
      <c r="H263" s="22"/>
      <c r="I263" s="22"/>
      <c r="L263" s="58"/>
    </row>
    <row r="264" spans="2:12">
      <c r="B264" s="22"/>
      <c r="C264" s="22"/>
      <c r="D264" s="22"/>
      <c r="E264" s="53"/>
      <c r="F264" s="53"/>
      <c r="G264" s="54"/>
      <c r="H264" s="22"/>
      <c r="I264" s="22"/>
      <c r="L264" s="58"/>
    </row>
    <row r="265" spans="2:12">
      <c r="B265" s="22"/>
      <c r="C265" s="22"/>
      <c r="D265" s="22"/>
      <c r="E265" s="53"/>
      <c r="F265" s="53"/>
      <c r="G265" s="22"/>
      <c r="H265" s="22"/>
      <c r="I265" s="22"/>
      <c r="L265" s="58"/>
    </row>
    <row r="266" spans="2:12">
      <c r="B266" s="22"/>
      <c r="C266" s="22"/>
      <c r="D266" s="22"/>
      <c r="E266" s="53"/>
      <c r="F266" s="53"/>
      <c r="G266" s="22"/>
      <c r="H266" s="22"/>
      <c r="I266" s="22"/>
      <c r="L266" s="58"/>
    </row>
    <row r="267" spans="2:12">
      <c r="B267" s="22"/>
      <c r="C267" s="22"/>
      <c r="D267" s="22"/>
      <c r="E267" s="53"/>
      <c r="F267" s="53"/>
      <c r="G267" s="22"/>
      <c r="H267" s="22"/>
      <c r="I267" s="22"/>
      <c r="L267" s="58"/>
    </row>
    <row r="268" spans="2:12">
      <c r="B268" s="22"/>
      <c r="C268" s="22"/>
      <c r="D268" s="22"/>
      <c r="E268" s="53"/>
      <c r="F268" s="53"/>
      <c r="G268" s="54"/>
      <c r="H268" s="22"/>
      <c r="I268" s="22"/>
      <c r="L268" s="58"/>
    </row>
    <row r="269" spans="2:12">
      <c r="B269" s="22"/>
      <c r="C269" s="22"/>
      <c r="D269" s="22"/>
      <c r="E269" s="53"/>
      <c r="F269" s="53"/>
      <c r="G269" s="54"/>
      <c r="H269" s="22"/>
      <c r="I269" s="22"/>
      <c r="L269" s="58"/>
    </row>
    <row r="270" spans="2:12">
      <c r="B270" s="22"/>
      <c r="C270" s="22"/>
      <c r="D270" s="22"/>
      <c r="E270" s="53"/>
      <c r="F270" s="53"/>
      <c r="G270" s="54"/>
      <c r="H270" s="22"/>
      <c r="I270" s="22"/>
      <c r="L270" s="58"/>
    </row>
    <row r="271" spans="2:12">
      <c r="B271" s="22"/>
      <c r="C271" s="22"/>
      <c r="D271" s="22"/>
      <c r="E271" s="53"/>
      <c r="F271" s="53"/>
      <c r="G271" s="54"/>
      <c r="H271" s="22"/>
      <c r="I271" s="22"/>
      <c r="L271" s="58"/>
    </row>
    <row r="272" spans="2:12">
      <c r="B272" s="22"/>
      <c r="C272" s="22"/>
      <c r="D272" s="22"/>
      <c r="E272" s="53"/>
      <c r="F272" s="53"/>
      <c r="G272" s="54"/>
      <c r="H272" s="22"/>
      <c r="I272" s="22"/>
      <c r="L272" s="58"/>
    </row>
    <row r="273" spans="2:12">
      <c r="B273" s="22"/>
      <c r="C273" s="22"/>
      <c r="D273" s="22"/>
      <c r="E273" s="53"/>
      <c r="F273" s="53"/>
      <c r="G273" s="54"/>
      <c r="H273" s="22"/>
      <c r="I273" s="22"/>
      <c r="L273" s="58"/>
    </row>
    <row r="274" spans="2:12">
      <c r="B274" s="22"/>
      <c r="C274" s="22"/>
      <c r="D274" s="22"/>
      <c r="E274" s="53"/>
      <c r="F274" s="53"/>
      <c r="G274" s="22"/>
      <c r="H274" s="22"/>
      <c r="I274" s="22"/>
      <c r="L274" s="58"/>
    </row>
    <row r="275" spans="2:12">
      <c r="B275" s="22"/>
      <c r="C275" s="22"/>
      <c r="D275" s="22"/>
      <c r="E275" s="53"/>
      <c r="F275" s="53"/>
      <c r="G275" s="22"/>
      <c r="H275" s="22"/>
      <c r="I275" s="22"/>
      <c r="L275" s="58"/>
    </row>
    <row r="276" spans="2:12">
      <c r="B276" s="22"/>
      <c r="C276" s="22"/>
      <c r="D276" s="22"/>
      <c r="E276" s="53"/>
      <c r="F276" s="53"/>
      <c r="G276" s="54"/>
      <c r="H276" s="22"/>
      <c r="I276" s="22"/>
      <c r="L276" s="58"/>
    </row>
    <row r="277" spans="2:12">
      <c r="B277" s="22"/>
      <c r="C277" s="22"/>
      <c r="D277" s="22"/>
      <c r="E277" s="53"/>
      <c r="F277" s="53"/>
      <c r="G277" s="54"/>
      <c r="H277" s="22"/>
      <c r="I277" s="22"/>
      <c r="L277" s="58"/>
    </row>
    <row r="278" spans="2:12">
      <c r="B278" s="22"/>
      <c r="C278" s="22"/>
      <c r="D278" s="22"/>
      <c r="E278" s="53"/>
      <c r="F278" s="53"/>
      <c r="G278" s="54"/>
      <c r="H278" s="22"/>
      <c r="I278" s="22"/>
      <c r="L278" s="58"/>
    </row>
    <row r="279" spans="2:12">
      <c r="B279" s="22"/>
      <c r="C279" s="22"/>
      <c r="D279" s="22"/>
      <c r="E279" s="53"/>
      <c r="F279" s="53"/>
      <c r="G279" s="54"/>
      <c r="H279" s="22"/>
      <c r="I279" s="22"/>
      <c r="L279" s="58"/>
    </row>
    <row r="280" spans="2:12">
      <c r="B280" s="22"/>
      <c r="C280" s="22"/>
      <c r="D280" s="22"/>
      <c r="E280" s="53"/>
      <c r="F280" s="53"/>
      <c r="G280" s="22"/>
      <c r="H280" s="22"/>
      <c r="I280" s="22"/>
      <c r="L280" s="58"/>
    </row>
    <row r="281" spans="2:12">
      <c r="B281" s="22"/>
      <c r="C281" s="22"/>
      <c r="D281" s="22"/>
      <c r="E281" s="53"/>
      <c r="F281" s="53"/>
      <c r="G281" s="22"/>
      <c r="H281" s="22"/>
      <c r="I281" s="22"/>
      <c r="L281" s="58"/>
    </row>
    <row r="282" spans="2:12">
      <c r="B282" s="22"/>
      <c r="C282" s="22"/>
      <c r="D282" s="22"/>
      <c r="E282" s="53"/>
      <c r="F282" s="53"/>
      <c r="G282" s="54"/>
      <c r="H282" s="22"/>
      <c r="I282" s="22"/>
      <c r="L282" s="58"/>
    </row>
    <row r="283" spans="2:12">
      <c r="B283" s="22"/>
      <c r="C283" s="22"/>
      <c r="D283" s="22"/>
      <c r="E283" s="53"/>
      <c r="F283" s="53"/>
      <c r="G283" s="54"/>
      <c r="H283" s="22"/>
      <c r="I283" s="22"/>
      <c r="L283" s="58"/>
    </row>
    <row r="284" spans="2:12">
      <c r="B284" s="22"/>
      <c r="C284" s="22"/>
      <c r="D284" s="22"/>
      <c r="E284" s="53"/>
      <c r="F284" s="53"/>
      <c r="G284" s="54"/>
      <c r="H284" s="22"/>
      <c r="I284" s="22"/>
      <c r="L284" s="58"/>
    </row>
    <row r="285" spans="2:12">
      <c r="B285" s="22"/>
      <c r="C285" s="22"/>
      <c r="D285" s="22"/>
      <c r="E285" s="53"/>
      <c r="F285" s="53"/>
      <c r="G285" s="54"/>
      <c r="H285" s="22"/>
      <c r="I285" s="22"/>
      <c r="L285" s="58"/>
    </row>
    <row r="286" spans="2:12">
      <c r="B286" s="22"/>
      <c r="C286" s="22"/>
      <c r="D286" s="22"/>
      <c r="E286" s="53"/>
      <c r="F286" s="53"/>
      <c r="G286" s="54"/>
      <c r="H286" s="22"/>
      <c r="I286" s="22"/>
      <c r="L286" s="58"/>
    </row>
    <row r="287" spans="2:12">
      <c r="B287" s="22"/>
      <c r="C287" s="22"/>
      <c r="D287" s="22"/>
      <c r="E287" s="53"/>
      <c r="F287" s="53"/>
      <c r="G287" s="54"/>
      <c r="H287" s="22"/>
      <c r="I287" s="22"/>
      <c r="L287" s="58"/>
    </row>
    <row r="288" spans="2:12">
      <c r="B288" s="22"/>
      <c r="C288" s="22"/>
      <c r="D288" s="22"/>
      <c r="E288" s="53"/>
      <c r="F288" s="53"/>
      <c r="G288" s="54"/>
      <c r="H288" s="22"/>
      <c r="I288" s="22"/>
      <c r="L288" s="58"/>
    </row>
    <row r="289" spans="2:12">
      <c r="B289" s="22"/>
      <c r="C289" s="22"/>
      <c r="D289" s="22"/>
      <c r="E289" s="53"/>
      <c r="F289" s="53"/>
      <c r="G289" s="54"/>
      <c r="H289" s="22"/>
      <c r="I289" s="22"/>
      <c r="L289" s="58"/>
    </row>
    <row r="290" spans="2:12">
      <c r="B290" s="22"/>
      <c r="C290" s="22"/>
      <c r="D290" s="22"/>
      <c r="E290" s="53"/>
      <c r="F290" s="53"/>
      <c r="G290" s="54"/>
      <c r="H290" s="22"/>
      <c r="I290" s="22"/>
      <c r="L290" s="58"/>
    </row>
    <row r="291" spans="2:12">
      <c r="B291" s="22"/>
      <c r="C291" s="22"/>
      <c r="D291" s="22"/>
      <c r="E291" s="53"/>
      <c r="F291" s="53"/>
      <c r="G291" s="54"/>
      <c r="H291" s="22"/>
      <c r="I291" s="22"/>
      <c r="L291" s="58"/>
    </row>
    <row r="292" spans="2:12">
      <c r="B292" s="22"/>
      <c r="C292" s="22"/>
      <c r="D292" s="22"/>
      <c r="E292" s="53"/>
      <c r="F292" s="53"/>
      <c r="G292" s="54"/>
      <c r="H292" s="22"/>
      <c r="I292" s="22"/>
      <c r="L292" s="58"/>
    </row>
    <row r="293" spans="2:12">
      <c r="B293" s="22"/>
      <c r="C293" s="22"/>
      <c r="D293" s="22"/>
      <c r="E293" s="53"/>
      <c r="F293" s="53"/>
      <c r="G293" s="54"/>
      <c r="H293" s="22"/>
      <c r="I293" s="22"/>
      <c r="L293" s="58"/>
    </row>
    <row r="294" spans="2:12">
      <c r="B294" s="22"/>
      <c r="C294" s="22"/>
      <c r="D294" s="22"/>
      <c r="E294" s="53"/>
      <c r="F294" s="53"/>
      <c r="G294" s="54"/>
      <c r="H294" s="22"/>
      <c r="I294" s="22"/>
      <c r="L294" s="58"/>
    </row>
    <row r="295" spans="2:12">
      <c r="B295" s="22"/>
      <c r="C295" s="22"/>
      <c r="D295" s="22"/>
      <c r="E295" s="53"/>
      <c r="F295" s="53"/>
      <c r="G295" s="54"/>
      <c r="H295" s="22"/>
      <c r="I295" s="22"/>
      <c r="L295" s="58"/>
    </row>
    <row r="296" spans="2:12">
      <c r="B296" s="22"/>
      <c r="C296" s="22"/>
      <c r="D296" s="22"/>
      <c r="E296" s="53"/>
      <c r="F296" s="53"/>
      <c r="G296" s="54"/>
      <c r="H296" s="22"/>
      <c r="I296" s="22"/>
      <c r="L296" s="58"/>
    </row>
    <row r="297" spans="2:12">
      <c r="B297" s="22"/>
      <c r="C297" s="22"/>
      <c r="D297" s="22"/>
      <c r="E297" s="53"/>
      <c r="F297" s="53"/>
      <c r="G297" s="54"/>
      <c r="H297" s="22"/>
      <c r="I297" s="22"/>
      <c r="L297" s="58"/>
    </row>
    <row r="298" spans="2:12">
      <c r="B298" s="22"/>
      <c r="C298" s="22"/>
      <c r="D298" s="22"/>
      <c r="E298" s="53"/>
      <c r="F298" s="53"/>
      <c r="G298" s="54"/>
      <c r="H298" s="22"/>
      <c r="I298" s="22"/>
      <c r="L298" s="58"/>
    </row>
    <row r="299" spans="2:12">
      <c r="B299" s="22"/>
      <c r="C299" s="22"/>
      <c r="D299" s="22"/>
      <c r="E299" s="53"/>
      <c r="F299" s="53"/>
      <c r="G299" s="54"/>
      <c r="H299" s="22"/>
      <c r="I299" s="22"/>
      <c r="L299" s="58"/>
    </row>
    <row r="300" spans="2:12">
      <c r="B300" s="22"/>
      <c r="C300" s="22"/>
      <c r="D300" s="22"/>
      <c r="E300" s="53"/>
      <c r="F300" s="53"/>
      <c r="G300" s="54"/>
      <c r="H300" s="22"/>
      <c r="I300" s="22"/>
      <c r="L300" s="58"/>
    </row>
    <row r="301" spans="2:12">
      <c r="B301" s="22"/>
      <c r="C301" s="22"/>
      <c r="D301" s="22"/>
      <c r="E301" s="53"/>
      <c r="F301" s="53"/>
      <c r="G301" s="54"/>
      <c r="H301" s="22"/>
      <c r="I301" s="22"/>
      <c r="L301" s="58"/>
    </row>
    <row r="302" spans="2:12">
      <c r="B302" s="22"/>
      <c r="C302" s="22"/>
      <c r="D302" s="22"/>
      <c r="E302" s="53"/>
      <c r="F302" s="53"/>
      <c r="G302" s="54"/>
      <c r="H302" s="22"/>
      <c r="I302" s="22"/>
      <c r="L302" s="58"/>
    </row>
    <row r="303" spans="2:12">
      <c r="B303" s="22"/>
      <c r="C303" s="22"/>
      <c r="D303" s="22"/>
      <c r="E303" s="53"/>
      <c r="F303" s="53"/>
      <c r="G303" s="54"/>
      <c r="H303" s="22"/>
      <c r="I303" s="22"/>
      <c r="L303" s="58"/>
    </row>
    <row r="304" spans="2:12">
      <c r="B304" s="22"/>
      <c r="C304" s="22"/>
      <c r="D304" s="22"/>
      <c r="E304" s="53"/>
      <c r="F304" s="53"/>
      <c r="G304" s="54"/>
      <c r="H304" s="22"/>
      <c r="I304" s="22"/>
      <c r="L304" s="58"/>
    </row>
    <row r="305" spans="2:12">
      <c r="B305" s="22"/>
      <c r="C305" s="22"/>
      <c r="D305" s="22"/>
      <c r="E305" s="53"/>
      <c r="F305" s="53"/>
      <c r="G305" s="54"/>
      <c r="H305" s="22"/>
      <c r="I305" s="22"/>
      <c r="L305" s="58"/>
    </row>
    <row r="306" spans="2:12">
      <c r="B306" s="22"/>
      <c r="C306" s="22"/>
      <c r="D306" s="22"/>
      <c r="E306" s="53"/>
      <c r="F306" s="53"/>
      <c r="G306" s="22"/>
      <c r="H306" s="22"/>
      <c r="I306" s="22"/>
      <c r="L306" s="58"/>
    </row>
    <row r="307" spans="2:12">
      <c r="B307" s="22"/>
      <c r="C307" s="22"/>
      <c r="D307" s="22"/>
      <c r="E307" s="53"/>
      <c r="F307" s="53"/>
      <c r="G307" s="22"/>
      <c r="H307" s="22"/>
      <c r="I307" s="22"/>
      <c r="L307" s="58"/>
    </row>
    <row r="308" spans="2:12">
      <c r="B308" s="22"/>
      <c r="C308" s="22"/>
      <c r="D308" s="22"/>
      <c r="E308" s="53"/>
      <c r="F308" s="53"/>
      <c r="G308" s="54"/>
      <c r="H308" s="22"/>
      <c r="I308" s="22"/>
      <c r="L308" s="58"/>
    </row>
    <row r="309" spans="2:12">
      <c r="B309" s="22"/>
      <c r="C309" s="22"/>
      <c r="D309" s="22"/>
      <c r="E309" s="53"/>
      <c r="F309" s="53"/>
      <c r="G309" s="54"/>
      <c r="H309" s="22"/>
      <c r="I309" s="22"/>
      <c r="L309" s="58"/>
    </row>
    <row r="310" spans="2:12">
      <c r="B310" s="22"/>
      <c r="C310" s="22"/>
      <c r="D310" s="22"/>
      <c r="E310" s="53"/>
      <c r="F310" s="53"/>
      <c r="G310" s="22"/>
      <c r="H310" s="22"/>
      <c r="I310" s="22"/>
      <c r="L310" s="58"/>
    </row>
    <row r="311" spans="2:12">
      <c r="B311" s="22"/>
      <c r="C311" s="22"/>
      <c r="D311" s="22"/>
      <c r="E311" s="53"/>
      <c r="F311" s="53"/>
      <c r="G311" s="22"/>
      <c r="H311" s="22"/>
      <c r="I311" s="22"/>
      <c r="L311" s="58"/>
    </row>
    <row r="312" spans="2:12">
      <c r="B312" s="22"/>
      <c r="C312" s="22"/>
      <c r="D312" s="22"/>
      <c r="E312" s="53"/>
      <c r="F312" s="53"/>
      <c r="G312" s="54"/>
      <c r="H312" s="22"/>
      <c r="I312" s="22"/>
      <c r="L312" s="58"/>
    </row>
    <row r="313" spans="2:12">
      <c r="B313" s="22"/>
      <c r="C313" s="22"/>
      <c r="D313" s="22"/>
      <c r="E313" s="53"/>
      <c r="F313" s="53"/>
      <c r="G313" s="54"/>
      <c r="H313" s="22"/>
      <c r="I313" s="22"/>
      <c r="L313" s="58"/>
    </row>
    <row r="314" spans="2:12">
      <c r="B314" s="22"/>
      <c r="C314" s="22"/>
      <c r="D314" s="22"/>
      <c r="E314" s="53"/>
      <c r="F314" s="53"/>
      <c r="G314" s="54"/>
      <c r="H314" s="22"/>
      <c r="I314" s="22"/>
      <c r="L314" s="58"/>
    </row>
    <row r="315" spans="2:12">
      <c r="B315" s="22"/>
      <c r="C315" s="22"/>
      <c r="D315" s="22"/>
      <c r="E315" s="53"/>
      <c r="F315" s="53"/>
      <c r="G315" s="54"/>
      <c r="H315" s="22"/>
      <c r="I315" s="22"/>
      <c r="L315" s="58"/>
    </row>
    <row r="316" spans="2:12">
      <c r="B316" s="22"/>
      <c r="C316" s="22"/>
      <c r="D316" s="22"/>
      <c r="E316" s="53"/>
      <c r="F316" s="53"/>
      <c r="G316" s="54"/>
      <c r="H316" s="22"/>
      <c r="I316" s="22"/>
      <c r="L316" s="58"/>
    </row>
    <row r="317" spans="2:12">
      <c r="B317" s="22"/>
      <c r="C317" s="22"/>
      <c r="D317" s="22"/>
      <c r="E317" s="53"/>
      <c r="F317" s="53"/>
      <c r="G317" s="54"/>
      <c r="H317" s="22"/>
      <c r="I317" s="22"/>
      <c r="L317" s="58"/>
    </row>
    <row r="318" spans="2:12">
      <c r="B318" s="22"/>
      <c r="C318" s="22"/>
      <c r="D318" s="22"/>
      <c r="E318" s="53"/>
      <c r="F318" s="53"/>
      <c r="G318" s="22"/>
      <c r="H318" s="22"/>
      <c r="I318" s="22"/>
      <c r="L318" s="58"/>
    </row>
    <row r="319" spans="2:12">
      <c r="B319" s="22"/>
      <c r="C319" s="22"/>
      <c r="D319" s="22"/>
      <c r="E319" s="53"/>
      <c r="F319" s="53"/>
      <c r="G319" s="22"/>
      <c r="H319" s="22"/>
      <c r="I319" s="22"/>
      <c r="L319" s="58"/>
    </row>
    <row r="320" spans="2:12">
      <c r="B320" s="22"/>
      <c r="C320" s="22"/>
      <c r="D320" s="22"/>
      <c r="E320" s="53"/>
      <c r="F320" s="53"/>
      <c r="G320" s="54"/>
      <c r="H320" s="22"/>
      <c r="I320" s="22"/>
      <c r="L320" s="58"/>
    </row>
    <row r="321" spans="2:12">
      <c r="B321" s="22"/>
      <c r="C321" s="22"/>
      <c r="D321" s="22"/>
      <c r="E321" s="53"/>
      <c r="F321" s="53"/>
      <c r="G321" s="54"/>
      <c r="H321" s="22"/>
      <c r="I321" s="22"/>
      <c r="L321" s="58"/>
    </row>
    <row r="322" spans="2:12">
      <c r="B322" s="22"/>
      <c r="C322" s="22"/>
      <c r="D322" s="22"/>
      <c r="E322" s="53"/>
      <c r="F322" s="53"/>
      <c r="G322" s="54"/>
      <c r="H322" s="22"/>
      <c r="I322" s="22"/>
      <c r="L322" s="58"/>
    </row>
    <row r="323" spans="2:12">
      <c r="B323" s="22"/>
      <c r="C323" s="22"/>
      <c r="D323" s="22"/>
      <c r="E323" s="53"/>
      <c r="F323" s="53"/>
      <c r="G323" s="54"/>
      <c r="H323" s="22"/>
      <c r="I323" s="22"/>
      <c r="L323" s="58"/>
    </row>
    <row r="324" spans="2:12">
      <c r="B324" s="22"/>
      <c r="C324" s="22"/>
      <c r="D324" s="22"/>
      <c r="E324" s="53"/>
      <c r="F324" s="53"/>
      <c r="G324" s="54"/>
      <c r="H324" s="22"/>
      <c r="I324" s="22"/>
      <c r="L324" s="58"/>
    </row>
    <row r="325" spans="2:12">
      <c r="B325" s="22"/>
      <c r="C325" s="22"/>
      <c r="D325" s="22"/>
      <c r="E325" s="53"/>
      <c r="F325" s="53"/>
      <c r="G325" s="54"/>
      <c r="H325" s="22"/>
      <c r="I325" s="22"/>
      <c r="L325" s="58"/>
    </row>
    <row r="326" spans="2:12">
      <c r="B326" s="22"/>
      <c r="C326" s="22"/>
      <c r="D326" s="22"/>
      <c r="E326" s="53"/>
      <c r="F326" s="53"/>
      <c r="G326" s="54"/>
      <c r="H326" s="22"/>
      <c r="I326" s="22"/>
      <c r="L326" s="58"/>
    </row>
    <row r="327" spans="2:12">
      <c r="B327" s="22"/>
      <c r="C327" s="22"/>
      <c r="D327" s="22"/>
      <c r="E327" s="53"/>
      <c r="F327" s="53"/>
      <c r="G327" s="54"/>
      <c r="H327" s="22"/>
      <c r="I327" s="22"/>
      <c r="L327" s="58"/>
    </row>
    <row r="328" spans="2:12">
      <c r="B328" s="22"/>
      <c r="C328" s="22"/>
      <c r="D328" s="22"/>
      <c r="E328" s="53"/>
      <c r="F328" s="53"/>
      <c r="G328" s="54"/>
      <c r="H328" s="22"/>
      <c r="I328" s="22"/>
      <c r="L328" s="58"/>
    </row>
    <row r="329" spans="2:12">
      <c r="B329" s="22"/>
      <c r="C329" s="22"/>
      <c r="D329" s="22"/>
      <c r="E329" s="53"/>
      <c r="F329" s="53"/>
      <c r="G329" s="54"/>
      <c r="H329" s="22"/>
      <c r="I329" s="22"/>
      <c r="L329" s="58"/>
    </row>
    <row r="330" spans="2:12">
      <c r="B330" s="22"/>
      <c r="C330" s="22"/>
      <c r="D330" s="22"/>
      <c r="E330" s="53"/>
      <c r="F330" s="53"/>
      <c r="G330" s="54"/>
      <c r="H330" s="22"/>
      <c r="I330" s="22"/>
      <c r="L330" s="58"/>
    </row>
    <row r="331" spans="2:12">
      <c r="B331" s="22"/>
      <c r="C331" s="22"/>
      <c r="D331" s="22"/>
      <c r="E331" s="53"/>
      <c r="F331" s="53"/>
      <c r="G331" s="54"/>
      <c r="H331" s="22"/>
      <c r="I331" s="22"/>
      <c r="L331" s="58"/>
    </row>
    <row r="332" spans="2:12">
      <c r="B332" s="22"/>
      <c r="C332" s="22"/>
      <c r="D332" s="22"/>
      <c r="E332" s="53"/>
      <c r="F332" s="53"/>
      <c r="G332" s="54"/>
      <c r="H332" s="22"/>
      <c r="I332" s="22"/>
      <c r="L332" s="58"/>
    </row>
    <row r="333" spans="2:12">
      <c r="B333" s="22"/>
      <c r="C333" s="22"/>
      <c r="D333" s="22"/>
      <c r="E333" s="53"/>
      <c r="F333" s="53"/>
      <c r="G333" s="54"/>
      <c r="H333" s="22"/>
      <c r="I333" s="22"/>
      <c r="L333" s="58"/>
    </row>
    <row r="334" spans="2:12">
      <c r="B334" s="22"/>
      <c r="C334" s="22"/>
      <c r="D334" s="22"/>
      <c r="E334" s="53"/>
      <c r="F334" s="53"/>
      <c r="G334" s="54"/>
      <c r="H334" s="22"/>
      <c r="I334" s="22"/>
      <c r="L334" s="58"/>
    </row>
    <row r="335" spans="2:12">
      <c r="B335" s="22"/>
      <c r="C335" s="22"/>
      <c r="D335" s="22"/>
      <c r="E335" s="53"/>
      <c r="F335" s="53"/>
      <c r="G335" s="54"/>
      <c r="H335" s="22"/>
      <c r="I335" s="22"/>
      <c r="L335" s="58"/>
    </row>
    <row r="336" spans="2:12">
      <c r="B336" s="22"/>
      <c r="C336" s="22"/>
      <c r="D336" s="22"/>
      <c r="E336" s="53"/>
      <c r="F336" s="53"/>
      <c r="G336" s="54"/>
      <c r="H336" s="22"/>
      <c r="I336" s="22"/>
      <c r="L336" s="58"/>
    </row>
    <row r="337" spans="2:12">
      <c r="B337" s="22"/>
      <c r="C337" s="22"/>
      <c r="D337" s="22"/>
      <c r="E337" s="53"/>
      <c r="F337" s="53"/>
      <c r="G337" s="54"/>
      <c r="H337" s="22"/>
      <c r="I337" s="22"/>
      <c r="L337" s="58"/>
    </row>
    <row r="338" spans="2:12">
      <c r="B338" s="22"/>
      <c r="C338" s="22"/>
      <c r="D338" s="22"/>
      <c r="E338" s="53"/>
      <c r="F338" s="53"/>
      <c r="G338" s="54"/>
      <c r="H338" s="22"/>
      <c r="I338" s="22"/>
      <c r="L338" s="58"/>
    </row>
    <row r="339" spans="2:12">
      <c r="B339" s="22"/>
      <c r="C339" s="22"/>
      <c r="D339" s="22"/>
      <c r="E339" s="53"/>
      <c r="F339" s="53"/>
      <c r="G339" s="54"/>
      <c r="H339" s="22"/>
      <c r="I339" s="22"/>
      <c r="L339" s="58"/>
    </row>
    <row r="340" spans="2:12">
      <c r="B340" s="22"/>
      <c r="C340" s="22"/>
      <c r="D340" s="22"/>
      <c r="E340" s="53"/>
      <c r="F340" s="53"/>
      <c r="G340" s="54"/>
      <c r="H340" s="22"/>
      <c r="I340" s="22"/>
      <c r="L340" s="58"/>
    </row>
    <row r="341" spans="2:12">
      <c r="B341" s="22"/>
      <c r="C341" s="22"/>
      <c r="D341" s="22"/>
      <c r="E341" s="53"/>
      <c r="F341" s="53"/>
      <c r="G341" s="54"/>
      <c r="H341" s="22"/>
      <c r="I341" s="22"/>
      <c r="L341" s="58"/>
    </row>
    <row r="342" spans="2:12">
      <c r="B342" s="22"/>
      <c r="C342" s="22"/>
      <c r="D342" s="22"/>
      <c r="E342" s="53"/>
      <c r="F342" s="53"/>
      <c r="G342" s="54"/>
      <c r="H342" s="22"/>
      <c r="I342" s="22"/>
      <c r="L342" s="58"/>
    </row>
    <row r="343" spans="2:12">
      <c r="B343" s="22"/>
      <c r="C343" s="22"/>
      <c r="D343" s="22"/>
      <c r="E343" s="53"/>
      <c r="F343" s="53"/>
      <c r="G343" s="54"/>
      <c r="H343" s="22"/>
      <c r="I343" s="22"/>
      <c r="L343" s="58"/>
    </row>
    <row r="344" spans="2:12">
      <c r="B344" s="22"/>
      <c r="C344" s="22"/>
      <c r="D344" s="22"/>
      <c r="E344" s="53"/>
      <c r="F344" s="53"/>
      <c r="G344" s="54"/>
      <c r="H344" s="22"/>
      <c r="I344" s="22"/>
      <c r="L344" s="58"/>
    </row>
    <row r="345" spans="2:12">
      <c r="B345" s="22"/>
      <c r="C345" s="22"/>
      <c r="D345" s="22"/>
      <c r="E345" s="53"/>
      <c r="F345" s="53"/>
      <c r="G345" s="54"/>
      <c r="H345" s="22"/>
      <c r="I345" s="22"/>
      <c r="L345" s="58"/>
    </row>
    <row r="346" spans="2:12">
      <c r="B346" s="22"/>
      <c r="C346" s="22"/>
      <c r="D346" s="22"/>
      <c r="E346" s="53"/>
      <c r="F346" s="53"/>
      <c r="G346" s="54"/>
      <c r="H346" s="22"/>
      <c r="I346" s="22"/>
      <c r="L346" s="58"/>
    </row>
    <row r="347" spans="2:12">
      <c r="B347" s="22"/>
      <c r="C347" s="22"/>
      <c r="D347" s="22"/>
      <c r="E347" s="53"/>
      <c r="F347" s="53"/>
      <c r="G347" s="54"/>
      <c r="H347" s="22"/>
      <c r="I347" s="22"/>
      <c r="L347" s="58"/>
    </row>
    <row r="348" spans="2:12">
      <c r="B348" s="22"/>
      <c r="C348" s="22"/>
      <c r="D348" s="22"/>
      <c r="E348" s="53"/>
      <c r="F348" s="53"/>
      <c r="G348" s="54"/>
      <c r="H348" s="22"/>
      <c r="I348" s="22"/>
      <c r="L348" s="58"/>
    </row>
    <row r="349" spans="2:12">
      <c r="B349" s="22"/>
      <c r="C349" s="22"/>
      <c r="D349" s="22"/>
      <c r="E349" s="53"/>
      <c r="F349" s="53"/>
      <c r="G349" s="54"/>
      <c r="H349" s="22"/>
      <c r="I349" s="22"/>
      <c r="L349" s="58"/>
    </row>
    <row r="350" spans="2:12">
      <c r="B350" s="22"/>
      <c r="C350" s="22"/>
      <c r="D350" s="22"/>
      <c r="E350" s="53"/>
      <c r="F350" s="53"/>
      <c r="G350" s="54"/>
      <c r="H350" s="22"/>
      <c r="I350" s="22"/>
      <c r="L350" s="58"/>
    </row>
    <row r="351" spans="2:12">
      <c r="B351" s="22"/>
      <c r="C351" s="22"/>
      <c r="D351" s="22"/>
      <c r="E351" s="53"/>
      <c r="F351" s="53"/>
      <c r="G351" s="54"/>
      <c r="H351" s="22"/>
      <c r="I351" s="22"/>
      <c r="L351" s="58"/>
    </row>
    <row r="352" spans="2:12">
      <c r="B352" s="22"/>
      <c r="C352" s="22"/>
      <c r="D352" s="22"/>
      <c r="E352" s="53"/>
      <c r="F352" s="53"/>
      <c r="G352" s="54"/>
      <c r="H352" s="22"/>
      <c r="I352" s="22"/>
      <c r="L352" s="58"/>
    </row>
    <row r="353" spans="2:12">
      <c r="B353" s="22"/>
      <c r="C353" s="22"/>
      <c r="D353" s="22"/>
      <c r="E353" s="53"/>
      <c r="F353" s="53"/>
      <c r="G353" s="54"/>
      <c r="H353" s="22"/>
      <c r="I353" s="22"/>
      <c r="L353" s="58"/>
    </row>
    <row r="354" spans="2:12">
      <c r="B354" s="22"/>
      <c r="C354" s="22"/>
      <c r="D354" s="22"/>
      <c r="E354" s="53"/>
      <c r="F354" s="53"/>
      <c r="G354" s="54"/>
      <c r="H354" s="22"/>
      <c r="I354" s="22"/>
      <c r="L354" s="58"/>
    </row>
    <row r="355" spans="2:12">
      <c r="B355" s="22"/>
      <c r="C355" s="22"/>
      <c r="D355" s="22"/>
      <c r="E355" s="53"/>
      <c r="F355" s="53"/>
      <c r="G355" s="54"/>
      <c r="H355" s="22"/>
      <c r="I355" s="22"/>
      <c r="L355" s="58"/>
    </row>
    <row r="356" spans="2:12">
      <c r="B356" s="22"/>
      <c r="C356" s="22"/>
      <c r="D356" s="22"/>
      <c r="E356" s="53"/>
      <c r="F356" s="53"/>
      <c r="G356" s="54"/>
      <c r="H356" s="22"/>
      <c r="I356" s="22"/>
      <c r="L356" s="58"/>
    </row>
    <row r="357" spans="2:12">
      <c r="B357" s="22"/>
      <c r="C357" s="22"/>
      <c r="D357" s="22"/>
      <c r="E357" s="53"/>
      <c r="F357" s="53"/>
      <c r="G357" s="54"/>
      <c r="H357" s="22"/>
      <c r="I357" s="22"/>
      <c r="L357" s="58"/>
    </row>
    <row r="358" spans="2:12">
      <c r="B358" s="22"/>
      <c r="C358" s="22"/>
      <c r="D358" s="22"/>
      <c r="E358" s="53"/>
      <c r="F358" s="53"/>
      <c r="G358" s="54"/>
      <c r="H358" s="22"/>
      <c r="I358" s="22"/>
      <c r="L358" s="58"/>
    </row>
    <row r="359" spans="2:12">
      <c r="B359" s="22"/>
      <c r="C359" s="22"/>
      <c r="D359" s="22"/>
      <c r="E359" s="53"/>
      <c r="F359" s="53"/>
      <c r="G359" s="54"/>
      <c r="H359" s="22"/>
      <c r="I359" s="22"/>
      <c r="L359" s="58"/>
    </row>
    <row r="360" spans="2:12">
      <c r="B360" s="22"/>
      <c r="C360" s="22"/>
      <c r="D360" s="22"/>
      <c r="E360" s="53"/>
      <c r="F360" s="53"/>
      <c r="G360" s="54"/>
      <c r="H360" s="22"/>
      <c r="I360" s="22"/>
      <c r="L360" s="58"/>
    </row>
    <row r="361" spans="2:12">
      <c r="B361" s="22"/>
      <c r="C361" s="22"/>
      <c r="D361" s="22"/>
      <c r="E361" s="53"/>
      <c r="F361" s="53"/>
      <c r="G361" s="54"/>
      <c r="H361" s="22"/>
      <c r="I361" s="22"/>
      <c r="L361" s="58"/>
    </row>
    <row r="362" spans="2:12">
      <c r="B362" s="22"/>
      <c r="C362" s="22"/>
      <c r="D362" s="22"/>
      <c r="E362" s="53"/>
      <c r="F362" s="53"/>
      <c r="G362" s="54"/>
      <c r="H362" s="22"/>
      <c r="I362" s="22"/>
      <c r="L362" s="58"/>
    </row>
    <row r="363" spans="2:12">
      <c r="B363" s="22"/>
      <c r="C363" s="22"/>
      <c r="D363" s="22"/>
      <c r="E363" s="53"/>
      <c r="F363" s="53"/>
      <c r="G363" s="22"/>
      <c r="H363" s="22"/>
      <c r="I363" s="22"/>
      <c r="L363" s="58"/>
    </row>
    <row r="364" spans="2:12">
      <c r="B364" s="22"/>
      <c r="C364" s="22"/>
      <c r="D364" s="22"/>
      <c r="E364" s="53"/>
      <c r="F364" s="53"/>
      <c r="G364" s="22"/>
      <c r="H364" s="22"/>
      <c r="I364" s="22"/>
      <c r="L364" s="58"/>
    </row>
    <row r="365" spans="2:12">
      <c r="B365" s="22"/>
      <c r="C365" s="22"/>
      <c r="D365" s="22"/>
      <c r="E365" s="53"/>
      <c r="F365" s="53"/>
      <c r="G365" s="54"/>
      <c r="H365" s="22"/>
      <c r="I365" s="22"/>
      <c r="L365" s="58"/>
    </row>
    <row r="366" spans="2:12">
      <c r="B366" s="22"/>
      <c r="C366" s="22"/>
      <c r="D366" s="22"/>
      <c r="E366" s="53"/>
      <c r="F366" s="53"/>
      <c r="G366" s="54"/>
      <c r="H366" s="22"/>
      <c r="I366" s="22"/>
      <c r="L366" s="58"/>
    </row>
    <row r="367" spans="2:12">
      <c r="B367" s="22"/>
      <c r="C367" s="22"/>
      <c r="D367" s="22"/>
      <c r="E367" s="53"/>
      <c r="F367" s="53"/>
      <c r="G367" s="22"/>
      <c r="H367" s="22"/>
      <c r="I367" s="22"/>
      <c r="L367" s="58"/>
    </row>
    <row r="368" spans="2:12">
      <c r="B368" s="22"/>
      <c r="C368" s="22"/>
      <c r="D368" s="22"/>
      <c r="E368" s="53"/>
      <c r="F368" s="53"/>
      <c r="G368" s="22"/>
      <c r="H368" s="22"/>
      <c r="I368" s="22"/>
      <c r="L368" s="58"/>
    </row>
    <row r="369" spans="2:12">
      <c r="B369" s="22"/>
      <c r="C369" s="22"/>
      <c r="D369" s="22"/>
      <c r="E369" s="53"/>
      <c r="F369" s="53"/>
      <c r="G369" s="54"/>
      <c r="H369" s="22"/>
      <c r="I369" s="22"/>
      <c r="L369" s="58"/>
    </row>
    <row r="370" spans="2:12">
      <c r="B370" s="22"/>
      <c r="C370" s="22"/>
      <c r="D370" s="22"/>
      <c r="E370" s="53"/>
      <c r="F370" s="53"/>
      <c r="G370" s="54"/>
      <c r="H370" s="22"/>
      <c r="I370" s="22"/>
      <c r="L370" s="58"/>
    </row>
    <row r="371" spans="2:12">
      <c r="B371" s="22"/>
      <c r="C371" s="22"/>
      <c r="D371" s="22"/>
      <c r="E371" s="53"/>
      <c r="F371" s="53"/>
      <c r="G371" s="22"/>
      <c r="H371" s="22"/>
      <c r="I371" s="22"/>
      <c r="L371" s="58"/>
    </row>
    <row r="372" spans="2:12">
      <c r="B372" s="22"/>
      <c r="C372" s="22"/>
      <c r="D372" s="22"/>
      <c r="E372" s="53"/>
      <c r="F372" s="53"/>
      <c r="G372" s="54"/>
      <c r="H372" s="22"/>
      <c r="I372" s="22"/>
      <c r="L372" s="58"/>
    </row>
    <row r="373" spans="2:12">
      <c r="B373" s="22"/>
      <c r="C373" s="22"/>
      <c r="D373" s="22"/>
      <c r="E373" s="53"/>
      <c r="F373" s="53"/>
      <c r="G373" s="54"/>
      <c r="H373" s="22"/>
      <c r="I373" s="22"/>
      <c r="L373" s="58"/>
    </row>
    <row r="374" spans="2:12">
      <c r="B374" s="22"/>
      <c r="C374" s="22"/>
      <c r="D374" s="22"/>
      <c r="E374" s="53"/>
      <c r="F374" s="53"/>
      <c r="G374" s="54"/>
      <c r="H374" s="22"/>
      <c r="I374" s="22"/>
      <c r="L374" s="58"/>
    </row>
    <row r="375" spans="2:12">
      <c r="B375" s="22"/>
      <c r="C375" s="22"/>
      <c r="D375" s="22"/>
      <c r="E375" s="53"/>
      <c r="F375" s="53"/>
      <c r="G375" s="54"/>
      <c r="H375" s="22"/>
      <c r="I375" s="22"/>
      <c r="L375" s="58"/>
    </row>
    <row r="376" spans="2:12">
      <c r="B376" s="22"/>
      <c r="C376" s="22"/>
      <c r="D376" s="22"/>
      <c r="E376" s="53"/>
      <c r="F376" s="53"/>
      <c r="G376" s="54"/>
      <c r="H376" s="22"/>
      <c r="I376" s="22"/>
      <c r="L376" s="58"/>
    </row>
    <row r="377" spans="2:12">
      <c r="B377" s="22"/>
      <c r="C377" s="22"/>
      <c r="D377" s="22"/>
      <c r="E377" s="53"/>
      <c r="F377" s="53"/>
      <c r="G377" s="22"/>
      <c r="H377" s="22"/>
      <c r="I377" s="22"/>
      <c r="L377" s="58"/>
    </row>
    <row r="378" spans="2:12">
      <c r="B378" s="22"/>
      <c r="C378" s="22"/>
      <c r="D378" s="22"/>
      <c r="E378" s="53"/>
      <c r="F378" s="53"/>
      <c r="G378" s="22"/>
      <c r="H378" s="22"/>
      <c r="I378" s="22"/>
      <c r="L378" s="58"/>
    </row>
    <row r="379" spans="2:12">
      <c r="B379" s="22"/>
      <c r="C379" s="22"/>
      <c r="D379" s="22"/>
      <c r="E379" s="53"/>
      <c r="F379" s="53"/>
      <c r="G379" s="54"/>
      <c r="H379" s="22"/>
      <c r="I379" s="22"/>
      <c r="L379" s="58"/>
    </row>
    <row r="380" spans="2:12">
      <c r="B380" s="22"/>
      <c r="C380" s="22"/>
      <c r="D380" s="22"/>
      <c r="E380" s="53"/>
      <c r="F380" s="53"/>
      <c r="G380" s="54"/>
      <c r="H380" s="22"/>
      <c r="I380" s="22"/>
      <c r="L380" s="58"/>
    </row>
    <row r="381" spans="2:12">
      <c r="B381" s="22"/>
      <c r="C381" s="22"/>
      <c r="D381" s="22"/>
      <c r="E381" s="53"/>
      <c r="F381" s="53"/>
      <c r="G381" s="54"/>
      <c r="H381" s="22"/>
      <c r="I381" s="22"/>
      <c r="L381" s="58"/>
    </row>
    <row r="382" spans="2:12">
      <c r="B382" s="22"/>
      <c r="C382" s="22"/>
      <c r="D382" s="22"/>
      <c r="E382" s="53"/>
      <c r="F382" s="53"/>
      <c r="G382" s="54"/>
      <c r="H382" s="22"/>
      <c r="I382" s="22"/>
      <c r="L382" s="58"/>
    </row>
    <row r="383" spans="2:12">
      <c r="B383" s="22"/>
      <c r="C383" s="22"/>
      <c r="D383" s="22"/>
      <c r="E383" s="53"/>
      <c r="F383" s="53"/>
      <c r="G383" s="54"/>
      <c r="H383" s="22"/>
      <c r="I383" s="22"/>
      <c r="L383" s="58"/>
    </row>
    <row r="384" spans="2:12">
      <c r="B384" s="22"/>
      <c r="C384" s="22"/>
      <c r="D384" s="22"/>
      <c r="E384" s="53"/>
      <c r="F384" s="53"/>
      <c r="G384" s="54"/>
      <c r="H384" s="22"/>
      <c r="I384" s="22"/>
      <c r="L384" s="58"/>
    </row>
    <row r="385" spans="2:12">
      <c r="B385" s="22"/>
      <c r="C385" s="22"/>
      <c r="D385" s="22"/>
      <c r="E385" s="53"/>
      <c r="F385" s="53"/>
      <c r="G385" s="54"/>
      <c r="H385" s="22"/>
      <c r="I385" s="22"/>
      <c r="L385" s="58"/>
    </row>
    <row r="386" spans="2:12">
      <c r="B386" s="22"/>
      <c r="C386" s="22"/>
      <c r="D386" s="22"/>
      <c r="E386" s="53"/>
      <c r="F386" s="53"/>
      <c r="G386" s="54"/>
      <c r="H386" s="22"/>
      <c r="I386" s="22"/>
      <c r="L386" s="58"/>
    </row>
    <row r="387" spans="2:12">
      <c r="B387" s="22"/>
      <c r="C387" s="22"/>
      <c r="D387" s="22"/>
      <c r="E387" s="53"/>
      <c r="F387" s="53"/>
      <c r="G387" s="54"/>
      <c r="H387" s="22"/>
      <c r="I387" s="22"/>
      <c r="L387" s="58"/>
    </row>
    <row r="388" spans="2:12">
      <c r="B388" s="22"/>
      <c r="C388" s="22"/>
      <c r="D388" s="22"/>
      <c r="E388" s="53"/>
      <c r="F388" s="53"/>
      <c r="G388" s="54"/>
      <c r="H388" s="22"/>
      <c r="I388" s="22"/>
      <c r="L388" s="58"/>
    </row>
    <row r="389" spans="2:12">
      <c r="B389" s="22"/>
      <c r="C389" s="22"/>
      <c r="D389" s="22"/>
      <c r="E389" s="53"/>
      <c r="F389" s="53"/>
      <c r="G389" s="54"/>
      <c r="H389" s="22"/>
      <c r="I389" s="22"/>
      <c r="L389" s="58"/>
    </row>
    <row r="390" spans="2:12">
      <c r="B390" s="22"/>
      <c r="C390" s="22"/>
      <c r="D390" s="22"/>
      <c r="E390" s="53"/>
      <c r="F390" s="53"/>
      <c r="G390" s="22"/>
      <c r="H390" s="22"/>
      <c r="I390" s="22"/>
      <c r="L390" s="58"/>
    </row>
    <row r="391" spans="2:12">
      <c r="B391" s="22"/>
      <c r="C391" s="22"/>
      <c r="D391" s="22"/>
      <c r="E391" s="53"/>
      <c r="F391" s="53"/>
      <c r="G391" s="22"/>
      <c r="H391" s="22"/>
      <c r="I391" s="22"/>
      <c r="L391" s="58"/>
    </row>
    <row r="392" spans="2:12">
      <c r="B392" s="22"/>
      <c r="C392" s="22"/>
      <c r="D392" s="22"/>
      <c r="E392" s="53"/>
      <c r="F392" s="53"/>
      <c r="G392" s="54"/>
      <c r="H392" s="22"/>
      <c r="I392" s="22"/>
      <c r="L392" s="58"/>
    </row>
    <row r="393" spans="2:12">
      <c r="B393" s="22"/>
      <c r="C393" s="22"/>
      <c r="D393" s="22"/>
      <c r="E393" s="53"/>
      <c r="F393" s="53"/>
      <c r="G393" s="54"/>
      <c r="H393" s="22"/>
      <c r="I393" s="22"/>
      <c r="L393" s="58"/>
    </row>
    <row r="394" spans="2:12">
      <c r="B394" s="22"/>
      <c r="C394" s="22"/>
      <c r="D394" s="22"/>
      <c r="E394" s="53"/>
      <c r="F394" s="53"/>
      <c r="G394" s="54"/>
      <c r="H394" s="22"/>
      <c r="I394" s="22"/>
      <c r="L394" s="58"/>
    </row>
    <row r="395" spans="2:12">
      <c r="B395" s="22"/>
      <c r="C395" s="22"/>
      <c r="D395" s="22"/>
      <c r="E395" s="53"/>
      <c r="F395" s="53"/>
      <c r="G395" s="54"/>
      <c r="H395" s="22"/>
      <c r="I395" s="22"/>
      <c r="L395" s="58"/>
    </row>
    <row r="396" spans="2:12">
      <c r="B396" s="22"/>
      <c r="C396" s="22"/>
      <c r="D396" s="22"/>
      <c r="E396" s="53"/>
      <c r="F396" s="53"/>
      <c r="G396" s="54"/>
      <c r="H396" s="22"/>
      <c r="I396" s="22"/>
      <c r="L396" s="58"/>
    </row>
    <row r="397" spans="2:12">
      <c r="B397" s="22"/>
      <c r="C397" s="22"/>
      <c r="D397" s="22"/>
      <c r="E397" s="53"/>
      <c r="F397" s="53"/>
      <c r="G397" s="54"/>
      <c r="H397" s="22"/>
      <c r="I397" s="22"/>
      <c r="L397" s="58"/>
    </row>
    <row r="398" spans="2:12">
      <c r="B398" s="22"/>
      <c r="C398" s="22"/>
      <c r="D398" s="22"/>
      <c r="E398" s="53"/>
      <c r="F398" s="53"/>
      <c r="G398" s="54"/>
      <c r="H398" s="22"/>
      <c r="I398" s="22"/>
      <c r="L398" s="58"/>
    </row>
    <row r="399" spans="2:12">
      <c r="B399" s="22"/>
      <c r="C399" s="22"/>
      <c r="D399" s="22"/>
      <c r="E399" s="53"/>
      <c r="F399" s="53"/>
      <c r="G399" s="54"/>
      <c r="H399" s="22"/>
      <c r="I399" s="22"/>
      <c r="L399" s="58"/>
    </row>
    <row r="400" spans="2:12">
      <c r="B400" s="22"/>
      <c r="C400" s="22"/>
      <c r="D400" s="22"/>
      <c r="E400" s="53"/>
      <c r="F400" s="53"/>
      <c r="G400" s="54"/>
      <c r="H400" s="22"/>
      <c r="I400" s="22"/>
      <c r="L400" s="58"/>
    </row>
    <row r="401" spans="2:12">
      <c r="B401" s="22"/>
      <c r="C401" s="22"/>
      <c r="D401" s="22"/>
      <c r="E401" s="53"/>
      <c r="F401" s="53"/>
      <c r="G401" s="54"/>
      <c r="H401" s="22"/>
      <c r="I401" s="22"/>
      <c r="L401" s="58"/>
    </row>
    <row r="402" spans="2:12">
      <c r="B402" s="22"/>
      <c r="C402" s="22"/>
      <c r="D402" s="22"/>
      <c r="E402" s="53"/>
      <c r="F402" s="53"/>
      <c r="G402" s="54"/>
      <c r="H402" s="22"/>
      <c r="I402" s="22"/>
      <c r="L402" s="58"/>
    </row>
    <row r="403" spans="2:12">
      <c r="B403" s="22"/>
      <c r="C403" s="22"/>
      <c r="D403" s="22"/>
      <c r="E403" s="53"/>
      <c r="F403" s="53"/>
      <c r="G403" s="54"/>
      <c r="H403" s="22"/>
      <c r="I403" s="22"/>
      <c r="L403" s="58"/>
    </row>
    <row r="404" spans="2:12">
      <c r="B404" s="22"/>
      <c r="C404" s="22"/>
      <c r="D404" s="22"/>
      <c r="E404" s="53"/>
      <c r="F404" s="53"/>
      <c r="G404" s="54"/>
      <c r="H404" s="22"/>
      <c r="I404" s="22"/>
      <c r="L404" s="58"/>
    </row>
    <row r="405" spans="2:12">
      <c r="B405" s="22"/>
      <c r="C405" s="22"/>
      <c r="D405" s="22"/>
      <c r="E405" s="53"/>
      <c r="F405" s="53"/>
      <c r="G405" s="54"/>
      <c r="H405" s="22"/>
      <c r="I405" s="22"/>
      <c r="L405" s="58"/>
    </row>
    <row r="406" spans="2:12">
      <c r="B406" s="22"/>
      <c r="C406" s="22"/>
      <c r="D406" s="22"/>
      <c r="E406" s="53"/>
      <c r="F406" s="53"/>
      <c r="G406" s="54"/>
      <c r="H406" s="22"/>
      <c r="I406" s="22"/>
      <c r="L406" s="58"/>
    </row>
    <row r="407" spans="2:12">
      <c r="B407" s="22"/>
      <c r="C407" s="22"/>
      <c r="D407" s="22"/>
      <c r="E407" s="53"/>
      <c r="F407" s="53"/>
      <c r="G407" s="54"/>
      <c r="H407" s="22"/>
      <c r="I407" s="22"/>
      <c r="L407" s="58"/>
    </row>
    <row r="408" spans="2:12">
      <c r="B408" s="22"/>
      <c r="C408" s="22"/>
      <c r="D408" s="22"/>
      <c r="E408" s="53"/>
      <c r="F408" s="53"/>
      <c r="G408" s="54"/>
      <c r="H408" s="22"/>
      <c r="I408" s="22"/>
      <c r="L408" s="58"/>
    </row>
    <row r="409" spans="2:12">
      <c r="B409" s="22"/>
      <c r="C409" s="22"/>
      <c r="D409" s="22"/>
      <c r="E409" s="53"/>
      <c r="F409" s="53"/>
      <c r="G409" s="54"/>
      <c r="H409" s="22"/>
      <c r="I409" s="22"/>
      <c r="L409" s="58"/>
    </row>
    <row r="410" spans="2:12">
      <c r="B410" s="22"/>
      <c r="C410" s="22"/>
      <c r="D410" s="22"/>
      <c r="E410" s="53"/>
      <c r="F410" s="53"/>
      <c r="G410" s="54"/>
      <c r="H410" s="22"/>
      <c r="I410" s="22"/>
      <c r="L410" s="58"/>
    </row>
    <row r="411" spans="2:12">
      <c r="B411" s="22"/>
      <c r="C411" s="22"/>
      <c r="D411" s="22"/>
      <c r="E411" s="53"/>
      <c r="F411" s="53"/>
      <c r="G411" s="22"/>
      <c r="H411" s="22"/>
      <c r="I411" s="22"/>
      <c r="L411" s="58"/>
    </row>
    <row r="412" spans="2:12">
      <c r="B412" s="22"/>
      <c r="C412" s="22"/>
      <c r="D412" s="22"/>
      <c r="E412" s="53"/>
      <c r="F412" s="53"/>
      <c r="G412" s="54"/>
      <c r="H412" s="22"/>
      <c r="I412" s="22"/>
      <c r="L412" s="58"/>
    </row>
    <row r="413" spans="2:12">
      <c r="B413" s="22"/>
      <c r="C413" s="22"/>
      <c r="D413" s="22"/>
      <c r="E413" s="53"/>
      <c r="F413" s="53"/>
      <c r="G413" s="22"/>
      <c r="H413" s="22"/>
      <c r="I413" s="22"/>
      <c r="L413" s="58"/>
    </row>
    <row r="414" spans="2:12">
      <c r="B414" s="22"/>
      <c r="C414" s="22"/>
      <c r="D414" s="22"/>
      <c r="E414" s="53"/>
      <c r="F414" s="53"/>
      <c r="G414" s="22"/>
      <c r="H414" s="22"/>
      <c r="I414" s="22"/>
      <c r="L414" s="58"/>
    </row>
    <row r="415" spans="2:12">
      <c r="B415" s="22"/>
      <c r="C415" s="22"/>
      <c r="D415" s="22"/>
      <c r="E415" s="53"/>
      <c r="F415" s="53"/>
      <c r="G415" s="22"/>
      <c r="H415" s="22"/>
      <c r="I415" s="22"/>
      <c r="L415" s="58"/>
    </row>
    <row r="416" spans="2:12">
      <c r="B416" s="22"/>
      <c r="C416" s="22"/>
      <c r="D416" s="22"/>
      <c r="E416" s="53"/>
      <c r="F416" s="53"/>
      <c r="G416" s="22"/>
      <c r="H416" s="22"/>
      <c r="I416" s="22"/>
      <c r="L416" s="58"/>
    </row>
    <row r="417" spans="2:12">
      <c r="B417" s="22"/>
      <c r="C417" s="22"/>
      <c r="D417" s="22"/>
      <c r="E417" s="53"/>
      <c r="F417" s="53"/>
      <c r="G417" s="22"/>
      <c r="H417" s="22"/>
      <c r="I417" s="22"/>
      <c r="L417" s="58"/>
    </row>
    <row r="418" spans="2:12">
      <c r="B418" s="22"/>
      <c r="C418" s="22"/>
      <c r="D418" s="22"/>
      <c r="E418" s="53"/>
      <c r="F418" s="53"/>
      <c r="G418" s="22"/>
      <c r="H418" s="22"/>
      <c r="I418" s="22"/>
      <c r="L418" s="58"/>
    </row>
    <row r="419" spans="2:12">
      <c r="B419" s="22"/>
      <c r="C419" s="22"/>
      <c r="D419" s="22"/>
      <c r="E419" s="53"/>
      <c r="F419" s="53"/>
      <c r="G419" s="22"/>
      <c r="H419" s="22"/>
      <c r="I419" s="22"/>
      <c r="L419" s="58"/>
    </row>
    <row r="420" spans="2:12">
      <c r="B420" s="22"/>
      <c r="C420" s="22"/>
      <c r="D420" s="22"/>
      <c r="E420" s="53"/>
      <c r="F420" s="53"/>
      <c r="G420" s="54"/>
      <c r="H420" s="22"/>
      <c r="I420" s="22"/>
      <c r="L420" s="58"/>
    </row>
    <row r="421" spans="2:12">
      <c r="B421" s="22"/>
      <c r="C421" s="22"/>
      <c r="D421" s="22"/>
      <c r="E421" s="53"/>
      <c r="F421" s="53"/>
      <c r="G421" s="54"/>
      <c r="H421" s="22"/>
      <c r="I421" s="22"/>
      <c r="L421" s="58"/>
    </row>
    <row r="422" spans="2:12">
      <c r="B422" s="22"/>
      <c r="C422" s="22"/>
      <c r="D422" s="22"/>
      <c r="E422" s="53"/>
      <c r="F422" s="53"/>
      <c r="G422" s="54"/>
      <c r="H422" s="22"/>
      <c r="I422" s="22"/>
      <c r="L422" s="58"/>
    </row>
    <row r="423" spans="2:12">
      <c r="B423" s="22"/>
      <c r="C423" s="22"/>
      <c r="D423" s="22"/>
      <c r="E423" s="53"/>
      <c r="F423" s="53"/>
      <c r="G423" s="54"/>
      <c r="H423" s="22"/>
      <c r="I423" s="22"/>
      <c r="L423" s="58"/>
    </row>
    <row r="424" spans="2:12">
      <c r="B424" s="22"/>
      <c r="C424" s="22"/>
      <c r="D424" s="22"/>
      <c r="E424" s="53"/>
      <c r="F424" s="53"/>
      <c r="G424" s="22"/>
      <c r="H424" s="22"/>
      <c r="I424" s="22"/>
      <c r="L424" s="58"/>
    </row>
    <row r="425" spans="2:12">
      <c r="B425" s="22"/>
      <c r="C425" s="22"/>
      <c r="D425" s="22"/>
      <c r="E425" s="53"/>
      <c r="F425" s="53"/>
      <c r="G425" s="22"/>
      <c r="H425" s="22"/>
      <c r="I425" s="22"/>
      <c r="L425" s="58"/>
    </row>
    <row r="426" spans="2:12">
      <c r="B426" s="22"/>
      <c r="C426" s="22"/>
      <c r="D426" s="22"/>
      <c r="E426" s="53"/>
      <c r="F426" s="53"/>
      <c r="G426" s="22"/>
      <c r="H426" s="22"/>
      <c r="I426" s="22"/>
      <c r="L426" s="58"/>
    </row>
    <row r="427" spans="2:12">
      <c r="B427" s="22"/>
      <c r="C427" s="22"/>
      <c r="D427" s="22"/>
      <c r="E427" s="53"/>
      <c r="F427" s="53"/>
      <c r="G427" s="22"/>
      <c r="H427" s="22"/>
      <c r="I427" s="22"/>
      <c r="L427" s="58"/>
    </row>
    <row r="428" spans="2:12">
      <c r="B428" s="22"/>
      <c r="C428" s="22"/>
      <c r="D428" s="22"/>
      <c r="E428" s="53"/>
      <c r="F428" s="53"/>
      <c r="G428" s="22"/>
      <c r="H428" s="22"/>
      <c r="I428" s="22"/>
      <c r="L428" s="58"/>
    </row>
    <row r="429" spans="2:12">
      <c r="B429" s="22"/>
      <c r="C429" s="22"/>
      <c r="D429" s="22"/>
      <c r="E429" s="53"/>
      <c r="F429" s="53"/>
      <c r="G429" s="22"/>
      <c r="H429" s="22"/>
      <c r="I429" s="22"/>
      <c r="L429" s="58"/>
    </row>
    <row r="430" spans="2:12">
      <c r="B430" s="22"/>
      <c r="C430" s="22"/>
      <c r="D430" s="22"/>
      <c r="E430" s="53"/>
      <c r="F430" s="53"/>
      <c r="G430" s="54"/>
      <c r="H430" s="22"/>
      <c r="I430" s="22"/>
      <c r="L430" s="58"/>
    </row>
    <row r="431" spans="2:12">
      <c r="B431" s="22"/>
      <c r="C431" s="22"/>
      <c r="D431" s="22"/>
      <c r="E431" s="53"/>
      <c r="F431" s="53"/>
      <c r="G431" s="54"/>
      <c r="H431" s="22"/>
      <c r="I431" s="22"/>
      <c r="L431" s="58"/>
    </row>
    <row r="432" spans="2:12">
      <c r="B432" s="22"/>
      <c r="C432" s="22"/>
      <c r="D432" s="22"/>
      <c r="E432" s="53"/>
      <c r="F432" s="53"/>
      <c r="G432" s="54"/>
      <c r="H432" s="22"/>
      <c r="I432" s="22"/>
      <c r="L432" s="58"/>
    </row>
    <row r="433" spans="2:12">
      <c r="B433" s="22"/>
      <c r="C433" s="22"/>
      <c r="D433" s="22"/>
      <c r="E433" s="53"/>
      <c r="F433" s="53"/>
      <c r="G433" s="54"/>
      <c r="H433" s="22"/>
      <c r="I433" s="22"/>
      <c r="L433" s="58"/>
    </row>
    <row r="434" spans="2:12">
      <c r="B434" s="22"/>
      <c r="C434" s="22"/>
      <c r="D434" s="22"/>
      <c r="E434" s="53"/>
      <c r="F434" s="53"/>
      <c r="G434" s="54"/>
      <c r="H434" s="22"/>
      <c r="I434" s="22"/>
      <c r="L434" s="58"/>
    </row>
    <row r="435" spans="2:12">
      <c r="B435" s="22"/>
      <c r="C435" s="22"/>
      <c r="D435" s="22"/>
      <c r="E435" s="53"/>
      <c r="F435" s="53"/>
      <c r="G435" s="54"/>
      <c r="H435" s="22"/>
      <c r="I435" s="22"/>
      <c r="L435" s="58"/>
    </row>
    <row r="436" spans="2:12">
      <c r="B436" s="22"/>
      <c r="C436" s="22"/>
      <c r="D436" s="22"/>
      <c r="E436" s="53"/>
      <c r="F436" s="53"/>
      <c r="G436" s="54"/>
      <c r="H436" s="22"/>
      <c r="I436" s="22"/>
      <c r="L436" s="58"/>
    </row>
    <row r="437" spans="2:12">
      <c r="B437" s="22"/>
      <c r="C437" s="22"/>
      <c r="D437" s="22"/>
      <c r="E437" s="53"/>
      <c r="F437" s="53"/>
      <c r="G437" s="54"/>
      <c r="H437" s="22"/>
      <c r="I437" s="22"/>
      <c r="L437" s="58"/>
    </row>
    <row r="438" spans="2:12">
      <c r="B438" s="22"/>
      <c r="C438" s="22"/>
      <c r="D438" s="22"/>
      <c r="E438" s="53"/>
      <c r="F438" s="53"/>
      <c r="G438" s="54"/>
      <c r="H438" s="22"/>
      <c r="I438" s="22"/>
      <c r="L438" s="58"/>
    </row>
    <row r="439" spans="2:12">
      <c r="B439" s="22"/>
      <c r="C439" s="22"/>
      <c r="D439" s="22"/>
      <c r="E439" s="53"/>
      <c r="F439" s="53"/>
      <c r="G439" s="22"/>
      <c r="H439" s="22"/>
      <c r="I439" s="22"/>
      <c r="L439" s="58"/>
    </row>
    <row r="440" spans="2:12">
      <c r="B440" s="22"/>
      <c r="C440" s="22"/>
      <c r="D440" s="22"/>
      <c r="E440" s="53"/>
      <c r="F440" s="53"/>
      <c r="G440" s="22"/>
      <c r="H440" s="22"/>
      <c r="I440" s="22"/>
      <c r="L440" s="58"/>
    </row>
    <row r="441" spans="2:12">
      <c r="B441" s="22"/>
      <c r="C441" s="22"/>
      <c r="D441" s="22"/>
      <c r="E441" s="53"/>
      <c r="F441" s="53"/>
      <c r="G441" s="54"/>
      <c r="H441" s="22"/>
      <c r="I441" s="22"/>
      <c r="L441" s="58"/>
    </row>
    <row r="442" spans="2:12">
      <c r="B442" s="22"/>
      <c r="C442" s="22"/>
      <c r="D442" s="22"/>
      <c r="E442" s="53"/>
      <c r="F442" s="53"/>
      <c r="G442" s="54"/>
      <c r="H442" s="22"/>
      <c r="I442" s="22"/>
      <c r="L442" s="58"/>
    </row>
    <row r="443" spans="2:12">
      <c r="B443" s="22"/>
      <c r="C443" s="22"/>
      <c r="D443" s="22"/>
      <c r="E443" s="53"/>
      <c r="F443" s="53"/>
      <c r="G443" s="54"/>
      <c r="H443" s="22"/>
      <c r="I443" s="22"/>
      <c r="L443" s="58"/>
    </row>
    <row r="444" spans="2:12">
      <c r="B444" s="22"/>
      <c r="C444" s="22"/>
      <c r="D444" s="22"/>
      <c r="E444" s="53"/>
      <c r="F444" s="53"/>
      <c r="G444" s="54"/>
      <c r="H444" s="22"/>
      <c r="I444" s="22"/>
      <c r="L444" s="58"/>
    </row>
    <row r="445" spans="2:12">
      <c r="B445" s="22"/>
      <c r="C445" s="22"/>
      <c r="D445" s="22"/>
      <c r="E445" s="53"/>
      <c r="F445" s="53"/>
      <c r="G445" s="22"/>
      <c r="H445" s="22"/>
      <c r="I445" s="22"/>
      <c r="L445" s="58"/>
    </row>
    <row r="446" spans="2:12">
      <c r="B446" s="22"/>
      <c r="C446" s="22"/>
      <c r="D446" s="22"/>
      <c r="E446" s="53"/>
      <c r="F446" s="53"/>
      <c r="G446" s="22"/>
      <c r="H446" s="22"/>
      <c r="I446" s="22"/>
      <c r="L446" s="58"/>
    </row>
    <row r="447" spans="2:12">
      <c r="B447" s="22"/>
      <c r="C447" s="22"/>
      <c r="D447" s="22"/>
      <c r="E447" s="53"/>
      <c r="F447" s="53"/>
      <c r="G447" s="54"/>
      <c r="H447" s="22"/>
      <c r="I447" s="22"/>
      <c r="L447" s="58"/>
    </row>
    <row r="448" spans="2:12">
      <c r="B448" s="22"/>
      <c r="C448" s="22"/>
      <c r="D448" s="22"/>
      <c r="E448" s="53"/>
      <c r="F448" s="53"/>
      <c r="G448" s="54"/>
      <c r="H448" s="22"/>
      <c r="I448" s="22"/>
      <c r="L448" s="58"/>
    </row>
    <row r="449" spans="2:12">
      <c r="B449" s="22"/>
      <c r="C449" s="22"/>
      <c r="D449" s="22"/>
      <c r="E449" s="53"/>
      <c r="F449" s="53"/>
      <c r="G449" s="54"/>
      <c r="H449" s="22"/>
      <c r="I449" s="22"/>
      <c r="L449" s="58"/>
    </row>
    <row r="450" spans="2:12">
      <c r="B450" s="22"/>
      <c r="C450" s="22"/>
      <c r="D450" s="22"/>
      <c r="E450" s="53"/>
      <c r="F450" s="53"/>
      <c r="G450" s="54"/>
      <c r="H450" s="22"/>
      <c r="I450" s="22"/>
      <c r="L450" s="58"/>
    </row>
    <row r="451" spans="2:12">
      <c r="B451" s="22"/>
      <c r="C451" s="22"/>
      <c r="D451" s="22"/>
      <c r="E451" s="53"/>
      <c r="F451" s="53"/>
      <c r="G451" s="54"/>
      <c r="H451" s="22"/>
      <c r="I451" s="22"/>
      <c r="L451" s="58"/>
    </row>
    <row r="452" spans="2:12">
      <c r="B452" s="22"/>
      <c r="C452" s="22"/>
      <c r="D452" s="22"/>
      <c r="E452" s="53"/>
      <c r="F452" s="53"/>
      <c r="G452" s="54"/>
      <c r="H452" s="22"/>
      <c r="I452" s="22"/>
      <c r="L452" s="58"/>
    </row>
    <row r="453" spans="2:12">
      <c r="B453" s="22"/>
      <c r="C453" s="22"/>
      <c r="D453" s="22"/>
      <c r="E453" s="53"/>
      <c r="F453" s="53"/>
      <c r="G453" s="22"/>
      <c r="H453" s="22"/>
      <c r="I453" s="22"/>
      <c r="L453" s="58"/>
    </row>
    <row r="454" spans="2:12">
      <c r="B454" s="22"/>
      <c r="C454" s="22"/>
      <c r="D454" s="22"/>
      <c r="E454" s="53"/>
      <c r="F454" s="53"/>
      <c r="G454" s="22"/>
      <c r="H454" s="22"/>
      <c r="I454" s="22"/>
      <c r="L454" s="58"/>
    </row>
    <row r="455" spans="2:12">
      <c r="B455" s="22"/>
      <c r="C455" s="22"/>
      <c r="D455" s="22"/>
      <c r="E455" s="53"/>
      <c r="F455" s="53"/>
      <c r="G455" s="54"/>
      <c r="H455" s="22"/>
      <c r="I455" s="22"/>
      <c r="L455" s="58"/>
    </row>
    <row r="456" spans="2:12">
      <c r="B456" s="22"/>
      <c r="C456" s="22"/>
      <c r="D456" s="22"/>
      <c r="E456" s="53"/>
      <c r="F456" s="53"/>
      <c r="G456" s="54"/>
      <c r="H456" s="22"/>
      <c r="I456" s="22"/>
      <c r="L456" s="58"/>
    </row>
    <row r="457" spans="2:12">
      <c r="B457" s="22"/>
      <c r="C457" s="22"/>
      <c r="D457" s="22"/>
      <c r="E457" s="53"/>
      <c r="F457" s="53"/>
      <c r="G457" s="54"/>
      <c r="H457" s="22"/>
      <c r="I457" s="22"/>
      <c r="L457" s="58"/>
    </row>
    <row r="458" spans="2:12">
      <c r="B458" s="22"/>
      <c r="C458" s="22"/>
      <c r="D458" s="22"/>
      <c r="E458" s="53"/>
      <c r="F458" s="53"/>
      <c r="G458" s="54"/>
      <c r="H458" s="22"/>
      <c r="I458" s="22"/>
      <c r="L458" s="58"/>
    </row>
    <row r="459" spans="2:12">
      <c r="B459" s="22"/>
      <c r="C459" s="22"/>
      <c r="D459" s="22"/>
      <c r="E459" s="53"/>
      <c r="F459" s="53"/>
      <c r="G459" s="54"/>
      <c r="H459" s="22"/>
      <c r="I459" s="22"/>
      <c r="L459" s="58"/>
    </row>
    <row r="460" spans="2:12">
      <c r="B460" s="22"/>
      <c r="C460" s="22"/>
      <c r="D460" s="22"/>
      <c r="E460" s="53"/>
      <c r="F460" s="53"/>
      <c r="G460" s="54"/>
      <c r="H460" s="22"/>
      <c r="I460" s="22"/>
      <c r="L460" s="58"/>
    </row>
    <row r="461" spans="2:12">
      <c r="B461" s="22"/>
      <c r="C461" s="22"/>
      <c r="D461" s="22"/>
      <c r="E461" s="53"/>
      <c r="F461" s="53"/>
      <c r="G461" s="54"/>
      <c r="H461" s="22"/>
      <c r="I461" s="22"/>
      <c r="L461" s="58"/>
    </row>
    <row r="462" spans="2:12">
      <c r="B462" s="22"/>
      <c r="C462" s="22"/>
      <c r="D462" s="22"/>
      <c r="E462" s="53"/>
      <c r="F462" s="53"/>
      <c r="G462" s="54"/>
      <c r="H462" s="22"/>
      <c r="I462" s="22"/>
      <c r="L462" s="58"/>
    </row>
    <row r="463" spans="2:12">
      <c r="B463" s="22"/>
      <c r="C463" s="22"/>
      <c r="D463" s="22"/>
      <c r="E463" s="53"/>
      <c r="F463" s="53"/>
      <c r="G463" s="54"/>
      <c r="H463" s="22"/>
      <c r="I463" s="22"/>
      <c r="L463" s="58"/>
    </row>
    <row r="464" spans="2:12">
      <c r="B464" s="22"/>
      <c r="C464" s="22"/>
      <c r="D464" s="22"/>
      <c r="E464" s="53"/>
      <c r="F464" s="53"/>
      <c r="G464" s="54"/>
      <c r="H464" s="22"/>
      <c r="I464" s="22"/>
      <c r="L464" s="58"/>
    </row>
    <row r="465" spans="2:12">
      <c r="B465" s="22"/>
      <c r="C465" s="22"/>
      <c r="D465" s="22"/>
      <c r="E465" s="53"/>
      <c r="F465" s="53"/>
      <c r="G465" s="54"/>
      <c r="H465" s="22"/>
      <c r="I465" s="22"/>
      <c r="L465" s="58"/>
    </row>
    <row r="466" spans="2:12">
      <c r="B466" s="22"/>
      <c r="C466" s="22"/>
      <c r="D466" s="22"/>
      <c r="E466" s="53"/>
      <c r="F466" s="53"/>
      <c r="G466" s="54"/>
      <c r="H466" s="22"/>
      <c r="I466" s="22"/>
      <c r="L466" s="58"/>
    </row>
    <row r="467" spans="2:12">
      <c r="B467" s="22"/>
      <c r="C467" s="22"/>
      <c r="D467" s="22"/>
      <c r="E467" s="53"/>
      <c r="F467" s="53"/>
      <c r="G467" s="54"/>
      <c r="H467" s="22"/>
      <c r="I467" s="22"/>
      <c r="L467" s="58"/>
    </row>
    <row r="468" spans="2:12">
      <c r="B468" s="22"/>
      <c r="C468" s="22"/>
      <c r="D468" s="22"/>
      <c r="E468" s="53"/>
      <c r="F468" s="53"/>
      <c r="G468" s="54"/>
      <c r="H468" s="22"/>
      <c r="I468" s="22"/>
      <c r="L468" s="58"/>
    </row>
    <row r="469" spans="2:12">
      <c r="B469" s="22"/>
      <c r="C469" s="22"/>
      <c r="D469" s="22"/>
      <c r="E469" s="53"/>
      <c r="F469" s="53"/>
      <c r="G469" s="22"/>
      <c r="H469" s="22"/>
      <c r="I469" s="22"/>
      <c r="L469" s="58"/>
    </row>
    <row r="470" spans="2:12">
      <c r="B470" s="22"/>
      <c r="C470" s="22"/>
      <c r="D470" s="22"/>
      <c r="E470" s="53"/>
      <c r="F470" s="53"/>
      <c r="G470" s="22"/>
      <c r="H470" s="22"/>
      <c r="I470" s="22"/>
      <c r="L470" s="58"/>
    </row>
    <row r="471" spans="2:12">
      <c r="B471" s="22"/>
      <c r="C471" s="22"/>
      <c r="D471" s="22"/>
      <c r="E471" s="53"/>
      <c r="F471" s="53"/>
      <c r="G471" s="54"/>
      <c r="H471" s="22"/>
      <c r="I471" s="22"/>
      <c r="L471" s="58"/>
    </row>
    <row r="472" spans="2:12">
      <c r="B472" s="22"/>
      <c r="C472" s="22"/>
      <c r="D472" s="22"/>
      <c r="E472" s="53"/>
      <c r="F472" s="53"/>
      <c r="G472" s="54"/>
      <c r="H472" s="22"/>
      <c r="I472" s="22"/>
      <c r="L472" s="58"/>
    </row>
    <row r="473" spans="2:12">
      <c r="B473" s="22"/>
      <c r="C473" s="22"/>
      <c r="D473" s="22"/>
      <c r="E473" s="53"/>
      <c r="F473" s="53"/>
      <c r="G473" s="22"/>
      <c r="H473" s="22"/>
      <c r="I473" s="22"/>
      <c r="L473" s="58"/>
    </row>
    <row r="474" spans="2:12">
      <c r="B474" s="22"/>
      <c r="C474" s="22"/>
      <c r="D474" s="22"/>
      <c r="E474" s="53"/>
      <c r="F474" s="53"/>
      <c r="G474" s="22"/>
      <c r="H474" s="22"/>
      <c r="I474" s="22"/>
      <c r="L474" s="58"/>
    </row>
    <row r="475" spans="2:12">
      <c r="B475" s="22"/>
      <c r="C475" s="22"/>
      <c r="D475" s="22"/>
      <c r="E475" s="53"/>
      <c r="F475" s="53"/>
      <c r="G475" s="54"/>
      <c r="H475" s="22"/>
      <c r="I475" s="22"/>
      <c r="L475" s="58"/>
    </row>
    <row r="476" spans="2:12">
      <c r="B476" s="22"/>
      <c r="C476" s="22"/>
      <c r="D476" s="22"/>
      <c r="E476" s="53"/>
      <c r="F476" s="53"/>
      <c r="G476" s="54"/>
      <c r="H476" s="22"/>
      <c r="I476" s="22"/>
      <c r="L476" s="58"/>
    </row>
    <row r="477" spans="2:12">
      <c r="B477" s="22"/>
      <c r="C477" s="22"/>
      <c r="D477" s="22"/>
      <c r="E477" s="53"/>
      <c r="F477" s="53"/>
      <c r="G477" s="54"/>
      <c r="H477" s="22"/>
      <c r="I477" s="22"/>
      <c r="L477" s="58"/>
    </row>
    <row r="478" spans="2:12">
      <c r="B478" s="22"/>
      <c r="C478" s="22"/>
      <c r="D478" s="22"/>
      <c r="E478" s="53"/>
      <c r="F478" s="53"/>
      <c r="G478" s="54"/>
      <c r="H478" s="22"/>
      <c r="I478" s="22"/>
      <c r="L478" s="58"/>
    </row>
    <row r="479" spans="2:12">
      <c r="B479" s="22"/>
      <c r="C479" s="22"/>
      <c r="D479" s="22"/>
      <c r="E479" s="53"/>
      <c r="F479" s="53"/>
      <c r="G479" s="54"/>
      <c r="H479" s="22"/>
      <c r="I479" s="22"/>
      <c r="L479" s="58"/>
    </row>
    <row r="480" spans="2:12">
      <c r="B480" s="22"/>
      <c r="C480" s="22"/>
      <c r="D480" s="22"/>
      <c r="E480" s="53"/>
      <c r="F480" s="53"/>
      <c r="G480" s="54"/>
      <c r="H480" s="22"/>
      <c r="I480" s="22"/>
      <c r="L480" s="58"/>
    </row>
    <row r="481" spans="2:12">
      <c r="B481" s="22"/>
      <c r="C481" s="22"/>
      <c r="D481" s="22"/>
      <c r="E481" s="53"/>
      <c r="F481" s="53"/>
      <c r="G481" s="54"/>
      <c r="H481" s="22"/>
      <c r="I481" s="22"/>
      <c r="L481" s="58"/>
    </row>
    <row r="482" spans="2:12">
      <c r="B482" s="22"/>
      <c r="C482" s="22"/>
      <c r="D482" s="22"/>
      <c r="E482" s="53"/>
      <c r="F482" s="53"/>
      <c r="G482" s="54"/>
      <c r="H482" s="22"/>
      <c r="I482" s="22"/>
      <c r="L482" s="58"/>
    </row>
    <row r="483" spans="2:12">
      <c r="B483" s="22"/>
      <c r="C483" s="22"/>
      <c r="D483" s="22"/>
      <c r="E483" s="53"/>
      <c r="F483" s="53"/>
      <c r="G483" s="54"/>
      <c r="H483" s="22"/>
      <c r="I483" s="22"/>
      <c r="L483" s="58"/>
    </row>
    <row r="484" spans="2:12">
      <c r="B484" s="22"/>
      <c r="C484" s="22"/>
      <c r="D484" s="22"/>
      <c r="E484" s="53"/>
      <c r="F484" s="53"/>
      <c r="G484" s="54"/>
      <c r="H484" s="22"/>
      <c r="I484" s="22"/>
      <c r="L484" s="58"/>
    </row>
    <row r="485" spans="2:12">
      <c r="B485" s="22"/>
      <c r="C485" s="22"/>
      <c r="D485" s="22"/>
      <c r="E485" s="53"/>
      <c r="F485" s="53"/>
      <c r="G485" s="54"/>
      <c r="H485" s="22"/>
      <c r="I485" s="22"/>
      <c r="L485" s="58"/>
    </row>
    <row r="486" spans="2:12">
      <c r="B486" s="22"/>
      <c r="C486" s="22"/>
      <c r="D486" s="22"/>
      <c r="E486" s="53"/>
      <c r="F486" s="53"/>
      <c r="G486" s="54"/>
      <c r="H486" s="22"/>
      <c r="I486" s="22"/>
      <c r="L486" s="58"/>
    </row>
    <row r="487" spans="2:12">
      <c r="B487" s="22"/>
      <c r="C487" s="22"/>
      <c r="D487" s="22"/>
      <c r="E487" s="53"/>
      <c r="F487" s="53"/>
      <c r="G487" s="54"/>
      <c r="H487" s="22"/>
      <c r="I487" s="22"/>
      <c r="L487" s="58"/>
    </row>
    <row r="488" spans="2:12">
      <c r="B488" s="22"/>
      <c r="C488" s="22"/>
      <c r="D488" s="22"/>
      <c r="E488" s="53"/>
      <c r="F488" s="53"/>
      <c r="G488" s="54"/>
      <c r="H488" s="22"/>
      <c r="I488" s="22"/>
      <c r="L488" s="58"/>
    </row>
    <row r="489" spans="2:12">
      <c r="B489" s="22"/>
      <c r="C489" s="22"/>
      <c r="D489" s="22"/>
      <c r="E489" s="53"/>
      <c r="F489" s="53"/>
      <c r="G489" s="54"/>
      <c r="H489" s="22"/>
      <c r="I489" s="22"/>
      <c r="L489" s="58"/>
    </row>
    <row r="490" spans="2:12">
      <c r="B490" s="22"/>
      <c r="C490" s="22"/>
      <c r="D490" s="22"/>
      <c r="E490" s="53"/>
      <c r="F490" s="53"/>
      <c r="G490" s="54"/>
      <c r="H490" s="22"/>
      <c r="I490" s="22"/>
      <c r="L490" s="58"/>
    </row>
    <row r="491" spans="2:12">
      <c r="B491" s="22"/>
      <c r="C491" s="22"/>
      <c r="D491" s="22"/>
      <c r="E491" s="53"/>
      <c r="F491" s="53"/>
      <c r="G491" s="54"/>
      <c r="H491" s="22"/>
      <c r="I491" s="22"/>
      <c r="L491" s="58"/>
    </row>
    <row r="492" spans="2:12">
      <c r="B492" s="22"/>
      <c r="C492" s="22"/>
      <c r="D492" s="22"/>
      <c r="E492" s="53"/>
      <c r="F492" s="53"/>
      <c r="G492" s="54"/>
      <c r="H492" s="22"/>
      <c r="I492" s="22"/>
      <c r="L492" s="58"/>
    </row>
    <row r="493" spans="2:12">
      <c r="B493" s="22"/>
      <c r="C493" s="22"/>
      <c r="D493" s="22"/>
      <c r="E493" s="53"/>
      <c r="F493" s="53"/>
      <c r="G493" s="54"/>
      <c r="H493" s="22"/>
      <c r="I493" s="22"/>
      <c r="L493" s="58"/>
    </row>
    <row r="494" spans="2:12">
      <c r="B494" s="22"/>
      <c r="C494" s="22"/>
      <c r="D494" s="22"/>
      <c r="E494" s="53"/>
      <c r="F494" s="53"/>
      <c r="G494" s="54"/>
      <c r="H494" s="22"/>
      <c r="I494" s="22"/>
      <c r="L494" s="58"/>
    </row>
    <row r="495" spans="2:12">
      <c r="B495" s="22"/>
      <c r="C495" s="22"/>
      <c r="D495" s="22"/>
      <c r="E495" s="53"/>
      <c r="F495" s="53"/>
      <c r="G495" s="22"/>
      <c r="H495" s="22"/>
      <c r="I495" s="22"/>
      <c r="L495" s="58"/>
    </row>
    <row r="496" spans="2:12">
      <c r="B496" s="22"/>
      <c r="C496" s="22"/>
      <c r="D496" s="22"/>
      <c r="E496" s="53"/>
      <c r="F496" s="53"/>
      <c r="G496" s="22"/>
      <c r="H496" s="22"/>
      <c r="I496" s="22"/>
      <c r="L496" s="58"/>
    </row>
    <row r="497" spans="2:12">
      <c r="B497" s="22"/>
      <c r="C497" s="22"/>
      <c r="D497" s="22"/>
      <c r="E497" s="53"/>
      <c r="F497" s="53"/>
      <c r="G497" s="22"/>
      <c r="H497" s="22"/>
      <c r="I497" s="22"/>
      <c r="L497" s="58"/>
    </row>
    <row r="498" spans="2:12">
      <c r="B498" s="22"/>
      <c r="C498" s="22"/>
      <c r="D498" s="22"/>
      <c r="E498" s="53"/>
      <c r="F498" s="53"/>
      <c r="G498" s="22"/>
      <c r="H498" s="22"/>
      <c r="I498" s="22"/>
      <c r="L498" s="58"/>
    </row>
    <row r="499" spans="2:12">
      <c r="B499" s="22"/>
      <c r="C499" s="22"/>
      <c r="D499" s="22"/>
      <c r="E499" s="53"/>
      <c r="F499" s="53"/>
      <c r="G499" s="54"/>
      <c r="H499" s="22"/>
      <c r="I499" s="22"/>
      <c r="L499" s="58"/>
    </row>
    <row r="500" spans="2:12">
      <c r="B500" s="22"/>
      <c r="C500" s="22"/>
      <c r="D500" s="22"/>
      <c r="E500" s="53"/>
      <c r="F500" s="53"/>
      <c r="G500" s="54"/>
      <c r="H500" s="22"/>
      <c r="I500" s="22"/>
      <c r="L500" s="58"/>
    </row>
    <row r="501" spans="2:12">
      <c r="B501" s="22"/>
      <c r="C501" s="22"/>
      <c r="D501" s="22"/>
      <c r="E501" s="53"/>
      <c r="F501" s="53"/>
      <c r="G501" s="54"/>
      <c r="H501" s="22"/>
      <c r="I501" s="22"/>
      <c r="L501" s="58"/>
    </row>
    <row r="502" spans="2:12">
      <c r="B502" s="22"/>
      <c r="C502" s="22"/>
      <c r="D502" s="22"/>
      <c r="E502" s="53"/>
      <c r="F502" s="53"/>
      <c r="G502" s="54"/>
      <c r="H502" s="22"/>
      <c r="I502" s="22"/>
      <c r="L502" s="58"/>
    </row>
    <row r="503" spans="2:12">
      <c r="B503" s="22"/>
      <c r="C503" s="22"/>
      <c r="D503" s="22"/>
      <c r="E503" s="53"/>
      <c r="F503" s="53"/>
      <c r="G503" s="54"/>
      <c r="H503" s="22"/>
      <c r="I503" s="22"/>
      <c r="L503" s="58"/>
    </row>
    <row r="504" spans="2:12">
      <c r="B504" s="22"/>
      <c r="C504" s="22"/>
      <c r="D504" s="22"/>
      <c r="E504" s="53"/>
      <c r="F504" s="53"/>
      <c r="G504" s="54"/>
      <c r="H504" s="22"/>
      <c r="I504" s="22"/>
      <c r="L504" s="58"/>
    </row>
    <row r="505" spans="2:12">
      <c r="B505" s="22"/>
      <c r="C505" s="22"/>
      <c r="D505" s="22"/>
      <c r="E505" s="53"/>
      <c r="F505" s="53"/>
      <c r="G505" s="54"/>
      <c r="H505" s="22"/>
      <c r="I505" s="22"/>
      <c r="L505" s="58"/>
    </row>
    <row r="506" spans="2:12">
      <c r="B506" s="22"/>
      <c r="C506" s="22"/>
      <c r="D506" s="22"/>
      <c r="E506" s="53"/>
      <c r="F506" s="53"/>
      <c r="G506" s="54"/>
      <c r="H506" s="22"/>
      <c r="I506" s="22"/>
      <c r="L506" s="58"/>
    </row>
    <row r="507" spans="2:12">
      <c r="B507" s="22"/>
      <c r="C507" s="22"/>
      <c r="D507" s="22"/>
      <c r="E507" s="53"/>
      <c r="F507" s="53"/>
      <c r="G507" s="54"/>
      <c r="H507" s="22"/>
      <c r="I507" s="22"/>
      <c r="L507" s="58"/>
    </row>
    <row r="508" spans="2:12">
      <c r="B508" s="22"/>
      <c r="C508" s="22"/>
      <c r="D508" s="22"/>
      <c r="E508" s="53"/>
      <c r="F508" s="53"/>
      <c r="G508" s="54"/>
      <c r="H508" s="22"/>
      <c r="I508" s="22"/>
      <c r="L508" s="58"/>
    </row>
    <row r="509" spans="2:12">
      <c r="B509" s="22"/>
      <c r="C509" s="22"/>
      <c r="D509" s="22"/>
      <c r="E509" s="53"/>
      <c r="F509" s="53"/>
      <c r="G509" s="54"/>
      <c r="H509" s="22"/>
      <c r="I509" s="22"/>
      <c r="L509" s="58"/>
    </row>
    <row r="510" spans="2:12">
      <c r="B510" s="22"/>
      <c r="C510" s="22"/>
      <c r="D510" s="22"/>
      <c r="E510" s="53"/>
      <c r="F510" s="53"/>
      <c r="G510" s="54"/>
      <c r="H510" s="22"/>
      <c r="I510" s="22"/>
      <c r="L510" s="58"/>
    </row>
    <row r="511" spans="2:12">
      <c r="B511" s="22"/>
      <c r="C511" s="22"/>
      <c r="D511" s="22"/>
      <c r="E511" s="53"/>
      <c r="F511" s="53"/>
      <c r="G511" s="54"/>
      <c r="H511" s="22"/>
      <c r="I511" s="22"/>
      <c r="L511" s="58"/>
    </row>
    <row r="512" spans="2:12">
      <c r="B512" s="22"/>
      <c r="C512" s="22"/>
      <c r="D512" s="22"/>
      <c r="E512" s="53"/>
      <c r="F512" s="53"/>
      <c r="G512" s="54"/>
      <c r="H512" s="22"/>
      <c r="I512" s="22"/>
      <c r="L512" s="58"/>
    </row>
    <row r="513" spans="2:12">
      <c r="B513" s="22"/>
      <c r="C513" s="22"/>
      <c r="D513" s="22"/>
      <c r="E513" s="53"/>
      <c r="F513" s="53"/>
      <c r="G513" s="54"/>
      <c r="H513" s="22"/>
      <c r="I513" s="22"/>
      <c r="L513" s="58"/>
    </row>
    <row r="514" spans="2:12">
      <c r="B514" s="22"/>
      <c r="C514" s="22"/>
      <c r="D514" s="22"/>
      <c r="E514" s="53"/>
      <c r="F514" s="53"/>
      <c r="G514" s="54"/>
      <c r="H514" s="22"/>
      <c r="I514" s="22"/>
      <c r="L514" s="58"/>
    </row>
    <row r="515" spans="2:12">
      <c r="B515" s="22"/>
      <c r="C515" s="22"/>
      <c r="D515" s="22"/>
      <c r="E515" s="53"/>
      <c r="F515" s="53"/>
      <c r="G515" s="22"/>
      <c r="H515" s="22"/>
      <c r="I515" s="22"/>
      <c r="L515" s="58"/>
    </row>
    <row r="516" spans="2:12">
      <c r="B516" s="22"/>
      <c r="C516" s="22"/>
      <c r="D516" s="22"/>
      <c r="E516" s="53"/>
      <c r="F516" s="53"/>
      <c r="G516" s="54"/>
      <c r="H516" s="22"/>
      <c r="I516" s="22"/>
      <c r="L516" s="58"/>
    </row>
    <row r="517" spans="2:12">
      <c r="B517" s="22"/>
      <c r="C517" s="22"/>
      <c r="D517" s="22"/>
      <c r="E517" s="53"/>
      <c r="F517" s="53"/>
      <c r="G517" s="54"/>
      <c r="H517" s="22"/>
      <c r="I517" s="22"/>
      <c r="L517" s="58"/>
    </row>
    <row r="518" spans="2:12">
      <c r="B518" s="22"/>
      <c r="C518" s="22"/>
      <c r="D518" s="22"/>
      <c r="E518" s="53"/>
      <c r="F518" s="53"/>
      <c r="G518" s="54"/>
      <c r="H518" s="22"/>
      <c r="I518" s="22"/>
      <c r="L518" s="58"/>
    </row>
    <row r="519" spans="2:12">
      <c r="B519" s="22"/>
      <c r="C519" s="22"/>
      <c r="D519" s="22"/>
      <c r="E519" s="53"/>
      <c r="F519" s="53"/>
      <c r="G519" s="54"/>
      <c r="H519" s="22"/>
      <c r="I519" s="22"/>
      <c r="L519" s="58"/>
    </row>
    <row r="520" spans="2:12">
      <c r="B520" s="22"/>
      <c r="C520" s="22"/>
      <c r="D520" s="22"/>
      <c r="E520" s="53"/>
      <c r="F520" s="53"/>
      <c r="G520" s="22"/>
      <c r="H520" s="22"/>
      <c r="I520" s="22"/>
      <c r="L520" s="58"/>
    </row>
    <row r="521" spans="2:12">
      <c r="B521" s="22"/>
      <c r="C521" s="22"/>
      <c r="D521" s="22"/>
      <c r="E521" s="53"/>
      <c r="F521" s="53"/>
      <c r="G521" s="22"/>
      <c r="H521" s="22"/>
      <c r="I521" s="22"/>
      <c r="L521" s="58"/>
    </row>
    <row r="522" spans="2:12">
      <c r="B522" s="22"/>
      <c r="C522" s="22"/>
      <c r="D522" s="22"/>
      <c r="E522" s="53"/>
      <c r="F522" s="53"/>
      <c r="G522" s="22"/>
      <c r="H522" s="22"/>
      <c r="I522" s="22"/>
      <c r="L522" s="58"/>
    </row>
    <row r="523" spans="2:12">
      <c r="B523" s="22"/>
      <c r="C523" s="22"/>
      <c r="D523" s="22"/>
      <c r="E523" s="53"/>
      <c r="F523" s="53"/>
      <c r="G523" s="22"/>
      <c r="H523" s="22"/>
      <c r="I523" s="22"/>
      <c r="L523" s="58"/>
    </row>
    <row r="524" spans="2:12">
      <c r="B524" s="22"/>
      <c r="C524" s="22"/>
      <c r="D524" s="22"/>
      <c r="E524" s="53"/>
      <c r="F524" s="53"/>
      <c r="G524" s="54"/>
      <c r="H524" s="22"/>
      <c r="I524" s="22"/>
      <c r="L524" s="58"/>
    </row>
    <row r="525" spans="2:12">
      <c r="B525" s="22"/>
      <c r="C525" s="22"/>
      <c r="D525" s="22"/>
      <c r="E525" s="53"/>
      <c r="F525" s="53"/>
      <c r="G525" s="54"/>
      <c r="H525" s="22"/>
      <c r="I525" s="22"/>
      <c r="L525" s="58"/>
    </row>
    <row r="526" spans="2:12">
      <c r="B526" s="22"/>
      <c r="C526" s="22"/>
      <c r="D526" s="22"/>
      <c r="E526" s="53"/>
      <c r="F526" s="53"/>
      <c r="G526" s="54"/>
      <c r="H526" s="22"/>
      <c r="I526" s="22"/>
      <c r="L526" s="58"/>
    </row>
    <row r="527" spans="2:12">
      <c r="B527" s="22"/>
      <c r="C527" s="22"/>
      <c r="D527" s="22"/>
      <c r="E527" s="53"/>
      <c r="F527" s="53"/>
      <c r="G527" s="54"/>
      <c r="H527" s="22"/>
      <c r="I527" s="22"/>
      <c r="L527" s="58"/>
    </row>
    <row r="528" spans="2:12">
      <c r="B528" s="22"/>
      <c r="C528" s="22"/>
      <c r="D528" s="22"/>
      <c r="E528" s="53"/>
      <c r="F528" s="53"/>
      <c r="G528" s="54"/>
      <c r="H528" s="22"/>
      <c r="I528" s="22"/>
      <c r="L528" s="58"/>
    </row>
    <row r="529" spans="2:12">
      <c r="B529" s="22"/>
      <c r="C529" s="22"/>
      <c r="D529" s="22"/>
      <c r="E529" s="53"/>
      <c r="F529" s="53"/>
      <c r="G529" s="54"/>
      <c r="H529" s="22"/>
      <c r="I529" s="22"/>
      <c r="L529" s="58"/>
    </row>
    <row r="530" spans="2:12">
      <c r="B530" s="22"/>
      <c r="C530" s="22"/>
      <c r="D530" s="22"/>
      <c r="E530" s="53"/>
      <c r="F530" s="53"/>
      <c r="G530" s="54"/>
      <c r="H530" s="22"/>
      <c r="I530" s="22"/>
      <c r="L530" s="58"/>
    </row>
    <row r="531" spans="2:12">
      <c r="B531" s="22"/>
      <c r="C531" s="22"/>
      <c r="D531" s="22"/>
      <c r="E531" s="53"/>
      <c r="F531" s="53"/>
      <c r="G531" s="54"/>
      <c r="H531" s="22"/>
      <c r="I531" s="22"/>
      <c r="L531" s="58"/>
    </row>
    <row r="532" spans="2:12">
      <c r="B532" s="22"/>
      <c r="C532" s="22"/>
      <c r="D532" s="22"/>
      <c r="E532" s="53"/>
      <c r="F532" s="53"/>
      <c r="G532" s="54"/>
      <c r="H532" s="22"/>
      <c r="I532" s="22"/>
      <c r="L532" s="58"/>
    </row>
    <row r="533" spans="2:12">
      <c r="B533" s="22"/>
      <c r="C533" s="22"/>
      <c r="D533" s="22"/>
      <c r="E533" s="53"/>
      <c r="F533" s="53"/>
      <c r="G533" s="54"/>
      <c r="H533" s="22"/>
      <c r="I533" s="22"/>
      <c r="L533" s="58"/>
    </row>
    <row r="534" spans="2:12">
      <c r="B534" s="22"/>
      <c r="C534" s="22"/>
      <c r="D534" s="22"/>
      <c r="E534" s="53"/>
      <c r="F534" s="53"/>
      <c r="G534" s="54"/>
      <c r="H534" s="22"/>
      <c r="I534" s="22"/>
      <c r="L534" s="58"/>
    </row>
    <row r="535" spans="2:12">
      <c r="B535" s="22"/>
      <c r="C535" s="22"/>
      <c r="D535" s="22"/>
      <c r="E535" s="53"/>
      <c r="F535" s="53"/>
      <c r="G535" s="54"/>
      <c r="H535" s="22"/>
      <c r="I535" s="22"/>
      <c r="L535" s="58"/>
    </row>
  </sheetData>
  <phoneticPr fontId="9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0000"/>
  </sheetPr>
  <dimension ref="B2:M25"/>
  <sheetViews>
    <sheetView zoomScale="85" zoomScaleNormal="85" workbookViewId="0">
      <selection activeCell="C11" sqref="C11"/>
    </sheetView>
  </sheetViews>
  <sheetFormatPr defaultColWidth="9" defaultRowHeight="14.25"/>
  <cols>
    <col min="3" max="3" width="11.875" customWidth="1"/>
    <col min="6" max="6" width="10.375"/>
    <col min="13" max="13" width="12.625" customWidth="1"/>
  </cols>
  <sheetData>
    <row r="2" spans="2:13">
      <c r="B2" s="34" t="s">
        <v>150</v>
      </c>
    </row>
    <row r="3" spans="2:13">
      <c r="B3" s="34" t="s">
        <v>686</v>
      </c>
    </row>
    <row r="4" spans="2:13">
      <c r="B4" s="34" t="s">
        <v>676</v>
      </c>
    </row>
    <row r="5" spans="2:13">
      <c r="B5" s="34" t="s">
        <v>687</v>
      </c>
    </row>
    <row r="6" spans="2:13">
      <c r="B6" s="34" t="s">
        <v>688</v>
      </c>
    </row>
    <row r="7" spans="2:13">
      <c r="B7" s="34"/>
    </row>
    <row r="8" spans="2:13">
      <c r="B8" s="34" t="s">
        <v>689</v>
      </c>
    </row>
    <row r="9" spans="2:13">
      <c r="B9" s="38"/>
      <c r="C9" s="38" t="s">
        <v>690</v>
      </c>
    </row>
    <row r="10" spans="2:13">
      <c r="B10" s="38" t="s">
        <v>691</v>
      </c>
      <c r="C10" s="43">
        <v>0</v>
      </c>
    </row>
    <row r="11" spans="2:13">
      <c r="B11" s="38" t="s">
        <v>692</v>
      </c>
      <c r="C11" s="43">
        <f>+M16+M17</f>
        <v>0</v>
      </c>
    </row>
    <row r="15" spans="2:13">
      <c r="B15" s="44" t="s">
        <v>678</v>
      </c>
      <c r="C15" s="44" t="s">
        <v>693</v>
      </c>
      <c r="D15" s="44" t="s">
        <v>679</v>
      </c>
      <c r="E15" s="45" t="s">
        <v>680</v>
      </c>
      <c r="F15" s="45" t="s">
        <v>681</v>
      </c>
      <c r="G15" s="44" t="s">
        <v>682</v>
      </c>
      <c r="H15" s="44" t="s">
        <v>683</v>
      </c>
      <c r="I15" s="44" t="s">
        <v>684</v>
      </c>
      <c r="J15" s="49" t="s">
        <v>694</v>
      </c>
      <c r="M15" s="34" t="s">
        <v>690</v>
      </c>
    </row>
    <row r="16" spans="2:13">
      <c r="B16" s="40"/>
      <c r="C16" s="40"/>
      <c r="D16" s="40"/>
      <c r="E16" s="46"/>
      <c r="F16" s="47"/>
      <c r="G16" s="47"/>
      <c r="H16" s="48"/>
      <c r="I16" s="40"/>
      <c r="J16" s="40"/>
      <c r="M16" s="50"/>
    </row>
    <row r="17" spans="2:13">
      <c r="B17" s="40"/>
      <c r="C17" s="40"/>
      <c r="D17" s="40"/>
      <c r="E17" s="46"/>
      <c r="F17" s="47"/>
      <c r="G17" s="47"/>
      <c r="H17" s="40"/>
      <c r="I17" s="48"/>
      <c r="J17" s="40"/>
      <c r="M17" s="50"/>
    </row>
    <row r="18" spans="2:13">
      <c r="B18" s="40"/>
      <c r="C18" s="40"/>
      <c r="D18" s="40"/>
      <c r="E18" s="40"/>
      <c r="F18" s="40"/>
      <c r="G18" s="40"/>
      <c r="H18" s="40"/>
      <c r="I18" s="40"/>
      <c r="J18" s="40"/>
      <c r="M18" s="3"/>
    </row>
    <row r="19" spans="2:13">
      <c r="B19" s="40"/>
      <c r="C19" s="40"/>
      <c r="D19" s="40"/>
      <c r="E19" s="40"/>
      <c r="F19" s="40"/>
      <c r="G19" s="40"/>
      <c r="H19" s="40"/>
      <c r="I19" s="40"/>
      <c r="J19" s="40"/>
      <c r="M19" s="3"/>
    </row>
    <row r="20" spans="2:13">
      <c r="B20" s="40"/>
      <c r="C20" s="40"/>
      <c r="D20" s="40"/>
      <c r="E20" s="40"/>
      <c r="F20" s="40"/>
      <c r="G20" s="40"/>
      <c r="H20" s="40"/>
      <c r="I20" s="40"/>
      <c r="J20" s="40"/>
      <c r="M20" s="3"/>
    </row>
    <row r="21" spans="2:13">
      <c r="B21" s="40"/>
      <c r="C21" s="40"/>
      <c r="D21" s="40"/>
      <c r="E21" s="40"/>
      <c r="F21" s="40"/>
      <c r="G21" s="40"/>
      <c r="H21" s="40"/>
      <c r="I21" s="40"/>
      <c r="J21" s="40"/>
      <c r="M21" s="3"/>
    </row>
    <row r="22" spans="2:13">
      <c r="B22" s="40"/>
      <c r="C22" s="40"/>
      <c r="D22" s="40"/>
      <c r="E22" s="40"/>
      <c r="F22" s="40"/>
      <c r="G22" s="40"/>
      <c r="H22" s="40"/>
      <c r="I22" s="40"/>
      <c r="J22" s="40"/>
      <c r="M22" s="3"/>
    </row>
    <row r="23" spans="2:13">
      <c r="B23" s="40"/>
      <c r="C23" s="40"/>
      <c r="D23" s="40"/>
      <c r="E23" s="40"/>
      <c r="F23" s="40"/>
      <c r="G23" s="40"/>
      <c r="H23" s="40"/>
      <c r="I23" s="40"/>
      <c r="J23" s="40"/>
      <c r="M23" s="3"/>
    </row>
    <row r="24" spans="2:13">
      <c r="B24" s="40"/>
      <c r="C24" s="40"/>
      <c r="D24" s="40"/>
      <c r="E24" s="40"/>
      <c r="F24" s="40"/>
      <c r="G24" s="40"/>
      <c r="H24" s="40"/>
      <c r="I24" s="40"/>
      <c r="J24" s="40"/>
      <c r="M24" s="3"/>
    </row>
    <row r="25" spans="2:13">
      <c r="B25" s="40"/>
      <c r="C25" s="40"/>
      <c r="D25" s="40"/>
      <c r="E25" s="40"/>
      <c r="F25" s="40"/>
      <c r="G25" s="40"/>
      <c r="H25" s="40"/>
      <c r="I25" s="40"/>
      <c r="J25" s="40"/>
      <c r="M25" s="3"/>
    </row>
  </sheetData>
  <phoneticPr fontId="9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50"/>
  </sheetPr>
  <dimension ref="B2:G20"/>
  <sheetViews>
    <sheetView workbookViewId="0">
      <selection activeCell="L24" sqref="L24"/>
    </sheetView>
  </sheetViews>
  <sheetFormatPr defaultColWidth="9" defaultRowHeight="14.25"/>
  <cols>
    <col min="2" max="2" width="14.375" customWidth="1"/>
    <col min="3" max="3" width="13.625" style="3" customWidth="1"/>
    <col min="4" max="4" width="9" style="3"/>
    <col min="5" max="5" width="14.875" style="3" customWidth="1"/>
  </cols>
  <sheetData>
    <row r="2" spans="2:6">
      <c r="B2" s="34" t="s">
        <v>150</v>
      </c>
    </row>
    <row r="3" spans="2:6">
      <c r="B3" s="34" t="s">
        <v>695</v>
      </c>
    </row>
    <row r="4" spans="2:6">
      <c r="B4" s="34" t="s">
        <v>696</v>
      </c>
    </row>
    <row r="5" spans="2:6">
      <c r="B5" s="34" t="s">
        <v>697</v>
      </c>
    </row>
    <row r="6" spans="2:6">
      <c r="B6" s="34" t="s">
        <v>698</v>
      </c>
    </row>
    <row r="7" spans="2:6">
      <c r="B7" s="34" t="s">
        <v>699</v>
      </c>
    </row>
    <row r="8" spans="2:6">
      <c r="B8" s="465" t="s">
        <v>815</v>
      </c>
    </row>
    <row r="10" spans="2:6">
      <c r="B10" s="34" t="s">
        <v>700</v>
      </c>
    </row>
    <row r="12" spans="2:6">
      <c r="B12" s="38" t="s">
        <v>701</v>
      </c>
      <c r="C12" s="461" t="s">
        <v>702</v>
      </c>
      <c r="D12" s="461" t="s">
        <v>703</v>
      </c>
      <c r="E12" s="518" t="s">
        <v>816</v>
      </c>
    </row>
    <row r="13" spans="2:6">
      <c r="B13" s="39" t="s">
        <v>704</v>
      </c>
      <c r="C13" s="462">
        <v>235200</v>
      </c>
      <c r="D13" s="143"/>
      <c r="E13" s="143">
        <f>C13/7.59</f>
        <v>30988.14229249012</v>
      </c>
      <c r="F13" s="719"/>
    </row>
    <row r="14" spans="2:6">
      <c r="B14" s="39" t="s">
        <v>705</v>
      </c>
      <c r="C14" s="462"/>
      <c r="D14" s="143"/>
      <c r="E14" s="143"/>
      <c r="F14" s="720"/>
    </row>
    <row r="15" spans="2:6">
      <c r="B15" s="39" t="s">
        <v>213</v>
      </c>
      <c r="C15" s="462"/>
      <c r="D15" s="143"/>
      <c r="E15" s="143"/>
      <c r="F15" s="720"/>
    </row>
    <row r="16" spans="2:6">
      <c r="B16" s="39" t="s">
        <v>214</v>
      </c>
      <c r="C16" s="462">
        <v>37500</v>
      </c>
      <c r="D16" s="143">
        <v>900</v>
      </c>
      <c r="E16" s="143"/>
      <c r="F16" s="720"/>
    </row>
    <row r="17" spans="2:7">
      <c r="B17" s="41" t="s">
        <v>215</v>
      </c>
      <c r="C17" s="463"/>
      <c r="D17" s="147"/>
      <c r="E17" s="147"/>
      <c r="F17" s="34"/>
      <c r="G17" t="s">
        <v>706</v>
      </c>
    </row>
    <row r="19" spans="2:7">
      <c r="E19" s="464"/>
    </row>
    <row r="20" spans="2:7">
      <c r="E20" s="2"/>
    </row>
  </sheetData>
  <mergeCells count="1">
    <mergeCell ref="F13:F16"/>
  </mergeCells>
  <phoneticPr fontId="9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B050"/>
  </sheetPr>
  <dimension ref="B2:D22"/>
  <sheetViews>
    <sheetView workbookViewId="0">
      <selection activeCell="G21" sqref="G21"/>
    </sheetView>
  </sheetViews>
  <sheetFormatPr defaultColWidth="9" defaultRowHeight="14.25"/>
  <cols>
    <col min="2" max="2" width="18.5" customWidth="1"/>
    <col min="3" max="3" width="13.125" customWidth="1"/>
  </cols>
  <sheetData>
    <row r="2" spans="2:4">
      <c r="B2" s="34" t="s">
        <v>707</v>
      </c>
    </row>
    <row r="3" spans="2:4">
      <c r="B3" s="34" t="s">
        <v>708</v>
      </c>
    </row>
    <row r="4" spans="2:4">
      <c r="B4" s="34" t="s">
        <v>709</v>
      </c>
    </row>
    <row r="5" spans="2:4">
      <c r="B5" s="34" t="s">
        <v>710</v>
      </c>
    </row>
    <row r="8" spans="2:4">
      <c r="B8" s="34" t="s">
        <v>711</v>
      </c>
    </row>
    <row r="10" spans="2:4">
      <c r="B10" s="35" t="s">
        <v>712</v>
      </c>
      <c r="C10" s="35" t="s">
        <v>544</v>
      </c>
    </row>
    <row r="11" spans="2:4">
      <c r="B11" s="35"/>
      <c r="C11" s="35" t="s">
        <v>538</v>
      </c>
    </row>
    <row r="12" spans="2:4">
      <c r="B12" s="35" t="s">
        <v>713</v>
      </c>
      <c r="C12" s="35">
        <v>0</v>
      </c>
    </row>
    <row r="13" spans="2:4">
      <c r="B13" s="35" t="s">
        <v>714</v>
      </c>
      <c r="C13" s="35">
        <v>0</v>
      </c>
    </row>
    <row r="14" spans="2:4">
      <c r="B14" s="35" t="s">
        <v>715</v>
      </c>
      <c r="C14" s="35"/>
      <c r="D14" s="34" t="s">
        <v>716</v>
      </c>
    </row>
    <row r="15" spans="2:4">
      <c r="B15" s="36" t="s">
        <v>717</v>
      </c>
      <c r="C15" s="37"/>
      <c r="D15" s="34" t="s">
        <v>718</v>
      </c>
    </row>
    <row r="17" spans="2:4">
      <c r="B17" s="35" t="s">
        <v>712</v>
      </c>
      <c r="C17" s="35" t="s">
        <v>544</v>
      </c>
    </row>
    <row r="18" spans="2:4">
      <c r="B18" s="35"/>
      <c r="C18" s="35" t="s">
        <v>538</v>
      </c>
    </row>
    <row r="19" spans="2:4">
      <c r="B19" s="36" t="s">
        <v>219</v>
      </c>
      <c r="C19" s="35">
        <v>3048565</v>
      </c>
      <c r="D19" s="34" t="s">
        <v>716</v>
      </c>
    </row>
    <row r="20" spans="2:4">
      <c r="B20" s="35"/>
      <c r="C20" s="35"/>
    </row>
    <row r="21" spans="2:4">
      <c r="B21" s="35"/>
      <c r="C21" s="35"/>
    </row>
    <row r="22" spans="2:4">
      <c r="B22" s="36"/>
      <c r="C22" s="37"/>
    </row>
  </sheetData>
  <phoneticPr fontId="9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50"/>
  </sheetPr>
  <dimension ref="A1:N11"/>
  <sheetViews>
    <sheetView workbookViewId="0">
      <selection activeCell="H23" sqref="H23"/>
    </sheetView>
  </sheetViews>
  <sheetFormatPr defaultRowHeight="14.25"/>
  <cols>
    <col min="1" max="16384" width="9" style="94"/>
  </cols>
  <sheetData>
    <row r="1" spans="1:14">
      <c r="A1" s="721" t="s">
        <v>719</v>
      </c>
      <c r="B1" s="723" t="s">
        <v>802</v>
      </c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5"/>
      <c r="N1" s="721" t="s">
        <v>720</v>
      </c>
    </row>
    <row r="2" spans="1:14">
      <c r="A2" s="722"/>
      <c r="B2" s="467" t="s">
        <v>604</v>
      </c>
      <c r="C2" s="467" t="s">
        <v>605</v>
      </c>
      <c r="D2" s="467" t="s">
        <v>606</v>
      </c>
      <c r="E2" s="467" t="s">
        <v>607</v>
      </c>
      <c r="F2" s="467" t="s">
        <v>608</v>
      </c>
      <c r="G2" s="467" t="s">
        <v>609</v>
      </c>
      <c r="H2" s="467" t="s">
        <v>610</v>
      </c>
      <c r="I2" s="467" t="s">
        <v>611</v>
      </c>
      <c r="J2" s="467" t="s">
        <v>612</v>
      </c>
      <c r="K2" s="467" t="s">
        <v>613</v>
      </c>
      <c r="L2" s="467" t="s">
        <v>614</v>
      </c>
      <c r="M2" s="467" t="s">
        <v>615</v>
      </c>
      <c r="N2" s="722"/>
    </row>
    <row r="3" spans="1:14">
      <c r="A3" s="468" t="s">
        <v>794</v>
      </c>
      <c r="B3" s="470">
        <v>10000</v>
      </c>
      <c r="C3" s="470">
        <v>0</v>
      </c>
      <c r="D3" s="470">
        <v>0</v>
      </c>
      <c r="E3" s="470">
        <v>5000</v>
      </c>
      <c r="F3" s="470">
        <v>0</v>
      </c>
      <c r="G3" s="470">
        <v>3000</v>
      </c>
      <c r="H3" s="470">
        <v>0</v>
      </c>
      <c r="I3" s="470">
        <v>0</v>
      </c>
      <c r="J3" s="470">
        <v>0</v>
      </c>
      <c r="K3" s="470">
        <v>0</v>
      </c>
      <c r="L3" s="470">
        <v>0</v>
      </c>
      <c r="M3" s="470">
        <v>0</v>
      </c>
      <c r="N3" s="469">
        <v>18000</v>
      </c>
    </row>
    <row r="4" spans="1:14">
      <c r="A4" s="467" t="s">
        <v>795</v>
      </c>
      <c r="B4" s="470">
        <v>142950</v>
      </c>
      <c r="C4" s="470">
        <v>92000</v>
      </c>
      <c r="D4" s="470">
        <v>144675</v>
      </c>
      <c r="E4" s="470">
        <v>96000</v>
      </c>
      <c r="F4" s="470">
        <v>115000</v>
      </c>
      <c r="G4" s="470">
        <v>100000</v>
      </c>
      <c r="H4" s="470">
        <v>127225</v>
      </c>
      <c r="I4" s="470">
        <v>146750</v>
      </c>
      <c r="J4" s="470">
        <v>122025</v>
      </c>
      <c r="K4" s="470">
        <v>126700</v>
      </c>
      <c r="L4" s="470">
        <v>125900</v>
      </c>
      <c r="M4" s="470">
        <v>138000</v>
      </c>
      <c r="N4" s="469">
        <v>1213325</v>
      </c>
    </row>
    <row r="5" spans="1:14">
      <c r="A5" s="467" t="s">
        <v>796</v>
      </c>
      <c r="B5" s="470">
        <v>9500</v>
      </c>
      <c r="C5" s="470">
        <v>0</v>
      </c>
      <c r="D5" s="470">
        <v>6000</v>
      </c>
      <c r="E5" s="470">
        <v>2000</v>
      </c>
      <c r="F5" s="470">
        <v>1000</v>
      </c>
      <c r="G5" s="470">
        <v>4000</v>
      </c>
      <c r="H5" s="470">
        <v>4000</v>
      </c>
      <c r="I5" s="470">
        <v>4975</v>
      </c>
      <c r="J5" s="470">
        <v>3225</v>
      </c>
      <c r="K5" s="470">
        <v>4000</v>
      </c>
      <c r="L5" s="470">
        <v>2800</v>
      </c>
      <c r="M5" s="470">
        <v>3500</v>
      </c>
      <c r="N5" s="469">
        <v>38700</v>
      </c>
    </row>
    <row r="6" spans="1:14">
      <c r="A6" s="467" t="s">
        <v>797</v>
      </c>
      <c r="B6" s="470">
        <v>20000</v>
      </c>
      <c r="C6" s="470">
        <v>10000</v>
      </c>
      <c r="D6" s="470">
        <v>15000</v>
      </c>
      <c r="E6" s="470">
        <v>10000</v>
      </c>
      <c r="F6" s="470">
        <v>15000</v>
      </c>
      <c r="G6" s="470">
        <v>15000</v>
      </c>
      <c r="H6" s="470">
        <v>10000</v>
      </c>
      <c r="I6" s="470">
        <v>15000</v>
      </c>
      <c r="J6" s="470">
        <v>10000</v>
      </c>
      <c r="K6" s="470">
        <v>20000</v>
      </c>
      <c r="L6" s="470">
        <v>10000</v>
      </c>
      <c r="M6" s="470">
        <v>20000</v>
      </c>
      <c r="N6" s="469">
        <v>140000</v>
      </c>
    </row>
    <row r="7" spans="1:14">
      <c r="A7" s="467" t="s">
        <v>798</v>
      </c>
      <c r="B7" s="470">
        <v>151000</v>
      </c>
      <c r="C7" s="470">
        <v>55525</v>
      </c>
      <c r="D7" s="470">
        <v>83000</v>
      </c>
      <c r="E7" s="470">
        <v>77975</v>
      </c>
      <c r="F7" s="470">
        <v>67500</v>
      </c>
      <c r="G7" s="470">
        <v>39175</v>
      </c>
      <c r="H7" s="470">
        <v>98000</v>
      </c>
      <c r="I7" s="470">
        <v>91900</v>
      </c>
      <c r="J7" s="470">
        <v>86000</v>
      </c>
      <c r="K7" s="470">
        <v>76300</v>
      </c>
      <c r="L7" s="470">
        <v>93000</v>
      </c>
      <c r="M7" s="470">
        <v>99000</v>
      </c>
      <c r="N7" s="469">
        <v>826375</v>
      </c>
    </row>
    <row r="8" spans="1:14">
      <c r="A8" s="467" t="s">
        <v>721</v>
      </c>
      <c r="B8" s="470">
        <v>90000</v>
      </c>
      <c r="C8" s="470">
        <v>30000</v>
      </c>
      <c r="D8" s="470">
        <v>60000</v>
      </c>
      <c r="E8" s="470">
        <v>70000</v>
      </c>
      <c r="F8" s="470">
        <v>40000</v>
      </c>
      <c r="G8" s="470">
        <v>91000</v>
      </c>
      <c r="H8" s="470">
        <v>80000</v>
      </c>
      <c r="I8" s="470">
        <v>100000</v>
      </c>
      <c r="J8" s="470">
        <v>105000</v>
      </c>
      <c r="K8" s="470">
        <v>90000</v>
      </c>
      <c r="L8" s="470">
        <v>88000</v>
      </c>
      <c r="M8" s="470">
        <v>97000</v>
      </c>
      <c r="N8" s="469">
        <v>756000</v>
      </c>
    </row>
    <row r="9" spans="1:14">
      <c r="A9" s="467" t="s">
        <v>799</v>
      </c>
      <c r="B9" s="470">
        <v>29000</v>
      </c>
      <c r="C9" s="470">
        <v>5500</v>
      </c>
      <c r="D9" s="470">
        <v>10000</v>
      </c>
      <c r="E9" s="470">
        <v>17000</v>
      </c>
      <c r="F9" s="470">
        <v>23000</v>
      </c>
      <c r="G9" s="470">
        <v>13000</v>
      </c>
      <c r="H9" s="470">
        <v>12000</v>
      </c>
      <c r="I9" s="470">
        <v>14000</v>
      </c>
      <c r="J9" s="470">
        <v>26800</v>
      </c>
      <c r="K9" s="470">
        <v>51500</v>
      </c>
      <c r="L9" s="470">
        <v>19000</v>
      </c>
      <c r="M9" s="470">
        <v>25000</v>
      </c>
      <c r="N9" s="469">
        <v>201800</v>
      </c>
    </row>
    <row r="10" spans="1:14">
      <c r="A10" s="467" t="s">
        <v>800</v>
      </c>
      <c r="B10" s="470">
        <v>0</v>
      </c>
      <c r="C10" s="470">
        <v>0</v>
      </c>
      <c r="D10" s="470">
        <v>0</v>
      </c>
      <c r="E10" s="470">
        <v>0</v>
      </c>
      <c r="F10" s="470">
        <v>0</v>
      </c>
      <c r="G10" s="470">
        <v>0</v>
      </c>
      <c r="H10" s="470">
        <v>100</v>
      </c>
      <c r="I10" s="470">
        <v>0</v>
      </c>
      <c r="J10" s="470">
        <v>0</v>
      </c>
      <c r="K10" s="470">
        <v>100</v>
      </c>
      <c r="L10" s="470">
        <v>0</v>
      </c>
      <c r="M10" s="470">
        <v>0</v>
      </c>
      <c r="N10" s="469">
        <v>200</v>
      </c>
    </row>
    <row r="11" spans="1:14">
      <c r="A11" s="467" t="s">
        <v>801</v>
      </c>
      <c r="B11" s="470">
        <v>2000</v>
      </c>
      <c r="C11" s="470">
        <v>0</v>
      </c>
      <c r="D11" s="470">
        <v>2200</v>
      </c>
      <c r="E11" s="470">
        <v>0</v>
      </c>
      <c r="F11" s="470">
        <v>1200</v>
      </c>
      <c r="G11" s="470">
        <v>1100</v>
      </c>
      <c r="H11" s="470">
        <v>1000</v>
      </c>
      <c r="I11" s="470">
        <v>1000</v>
      </c>
      <c r="J11" s="470">
        <v>1000</v>
      </c>
      <c r="K11" s="470">
        <v>0</v>
      </c>
      <c r="L11" s="470">
        <v>1300</v>
      </c>
      <c r="M11" s="470">
        <v>0</v>
      </c>
      <c r="N11" s="469">
        <v>9500</v>
      </c>
    </row>
  </sheetData>
  <mergeCells count="3">
    <mergeCell ref="A1:A2"/>
    <mergeCell ref="B1:M1"/>
    <mergeCell ref="N1:N2"/>
  </mergeCells>
  <phoneticPr fontId="91" type="noConversion"/>
  <pageMargins left="0.7" right="0.7" top="0.75" bottom="0.75" header="0.3" footer="0.3"/>
  <pageSetup paperSize="9" orientation="portrait" horizont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50"/>
  </sheetPr>
  <dimension ref="A2:N8"/>
  <sheetViews>
    <sheetView zoomScale="115" zoomScaleNormal="115" workbookViewId="0">
      <selection activeCell="R24" sqref="R24"/>
    </sheetView>
  </sheetViews>
  <sheetFormatPr defaultColWidth="9" defaultRowHeight="14.25"/>
  <cols>
    <col min="1" max="1" width="4.625" style="449" customWidth="1"/>
    <col min="2" max="2" width="6.875" style="449" customWidth="1"/>
    <col min="3" max="3" width="4.375" style="449" customWidth="1"/>
    <col min="4" max="4" width="5.375" style="449" customWidth="1"/>
    <col min="5" max="7" width="5.875" style="449" customWidth="1"/>
    <col min="8" max="9" width="4.375" style="449" customWidth="1"/>
    <col min="10" max="12" width="5.375" style="449" customWidth="1"/>
    <col min="13" max="13" width="9" style="449"/>
    <col min="14" max="14" width="9" style="3"/>
  </cols>
  <sheetData>
    <row r="2" spans="1:14">
      <c r="A2" s="450" t="s">
        <v>150</v>
      </c>
    </row>
    <row r="3" spans="1:14">
      <c r="A3" s="450" t="s">
        <v>722</v>
      </c>
    </row>
    <row r="4" spans="1:14">
      <c r="A4" s="450" t="s">
        <v>723</v>
      </c>
    </row>
    <row r="6" spans="1:14">
      <c r="A6" s="726" t="s">
        <v>724</v>
      </c>
      <c r="B6" s="727"/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28"/>
    </row>
    <row r="7" spans="1:14">
      <c r="A7" s="32" t="s">
        <v>604</v>
      </c>
      <c r="B7" s="32" t="s">
        <v>605</v>
      </c>
      <c r="C7" s="32" t="s">
        <v>606</v>
      </c>
      <c r="D7" s="32" t="s">
        <v>607</v>
      </c>
      <c r="E7" s="32" t="s">
        <v>608</v>
      </c>
      <c r="F7" s="32" t="s">
        <v>609</v>
      </c>
      <c r="G7" s="32" t="s">
        <v>610</v>
      </c>
      <c r="H7" s="32" t="s">
        <v>611</v>
      </c>
      <c r="I7" s="32" t="s">
        <v>612</v>
      </c>
      <c r="J7" s="32" t="s">
        <v>613</v>
      </c>
      <c r="K7" s="32" t="s">
        <v>614</v>
      </c>
      <c r="L7" s="32" t="s">
        <v>615</v>
      </c>
      <c r="M7" s="93" t="s">
        <v>563</v>
      </c>
    </row>
    <row r="8" spans="1:14" s="31" customFormat="1" ht="12">
      <c r="A8" s="33">
        <v>246</v>
      </c>
      <c r="B8" s="33">
        <v>143</v>
      </c>
      <c r="C8" s="457">
        <v>304</v>
      </c>
      <c r="D8" s="33">
        <v>243</v>
      </c>
      <c r="E8" s="457">
        <v>286</v>
      </c>
      <c r="F8" s="33">
        <v>272</v>
      </c>
      <c r="G8" s="457">
        <v>435</v>
      </c>
      <c r="H8" s="457">
        <v>462</v>
      </c>
      <c r="I8" s="458">
        <v>454</v>
      </c>
      <c r="J8" s="458">
        <v>424</v>
      </c>
      <c r="K8" s="458">
        <v>431</v>
      </c>
      <c r="L8" s="458">
        <v>351</v>
      </c>
      <c r="M8" s="459">
        <f>SUM(A8:L8)</f>
        <v>4051</v>
      </c>
      <c r="N8" s="460"/>
    </row>
  </sheetData>
  <mergeCells count="1">
    <mergeCell ref="A6:L6"/>
  </mergeCells>
  <phoneticPr fontId="9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rgb="FF00B050"/>
  </sheetPr>
  <dimension ref="A2:Z17"/>
  <sheetViews>
    <sheetView zoomScale="90" zoomScaleNormal="90" workbookViewId="0">
      <selection activeCell="I25" sqref="I25"/>
    </sheetView>
  </sheetViews>
  <sheetFormatPr defaultColWidth="9" defaultRowHeight="14.25"/>
  <cols>
    <col min="1" max="1" width="13.875" style="16" customWidth="1"/>
    <col min="2" max="2" width="10" style="16" customWidth="1"/>
    <col min="3" max="3" width="12.625" style="16" customWidth="1"/>
    <col min="4" max="4" width="14.375" style="16" customWidth="1"/>
    <col min="5" max="5" width="11" style="16" customWidth="1"/>
    <col min="8" max="8" width="13.5" customWidth="1"/>
    <col min="9" max="9" width="23.125" customWidth="1"/>
  </cols>
  <sheetData>
    <row r="2" spans="1:26">
      <c r="A2" s="17" t="s">
        <v>725</v>
      </c>
    </row>
    <row r="3" spans="1:26">
      <c r="A3" s="17" t="s">
        <v>726</v>
      </c>
    </row>
    <row r="4" spans="1:26">
      <c r="A4" s="17" t="s">
        <v>727</v>
      </c>
    </row>
    <row r="5" spans="1:26">
      <c r="A5" s="17" t="s">
        <v>728</v>
      </c>
    </row>
    <row r="9" spans="1:26">
      <c r="A9" s="17" t="s">
        <v>729</v>
      </c>
    </row>
    <row r="10" spans="1:26">
      <c r="A10" s="18" t="s">
        <v>730</v>
      </c>
      <c r="B10" s="19" t="s">
        <v>599</v>
      </c>
      <c r="C10" s="19"/>
      <c r="D10" s="19"/>
      <c r="E10" s="20" t="s">
        <v>563</v>
      </c>
      <c r="H10" s="21" t="s">
        <v>730</v>
      </c>
      <c r="I10" s="19" t="s">
        <v>731</v>
      </c>
      <c r="J10" s="19"/>
      <c r="K10" s="19"/>
      <c r="L10" s="19" t="s">
        <v>563</v>
      </c>
    </row>
    <row r="11" spans="1:26">
      <c r="A11" s="18" t="s">
        <v>732</v>
      </c>
      <c r="B11" s="19"/>
      <c r="C11" s="19"/>
      <c r="D11" s="19"/>
      <c r="E11" s="22">
        <f>SUM(B11:D11)</f>
        <v>0</v>
      </c>
      <c r="H11" s="21" t="s">
        <v>732</v>
      </c>
      <c r="I11" s="19">
        <f>0.1155+0.8+0.138</f>
        <v>1.0535000000000001</v>
      </c>
      <c r="J11" s="19"/>
      <c r="K11" s="19"/>
      <c r="L11" s="21">
        <f>SUM(I11:K11)</f>
        <v>1.0535000000000001</v>
      </c>
    </row>
    <row r="12" spans="1:26">
      <c r="A12" s="18" t="s">
        <v>733</v>
      </c>
      <c r="B12" s="19"/>
      <c r="C12" s="19"/>
      <c r="D12" s="19"/>
      <c r="E12" s="22"/>
      <c r="H12" s="21" t="s">
        <v>733</v>
      </c>
      <c r="I12" s="29" t="s">
        <v>773</v>
      </c>
      <c r="J12" s="19"/>
      <c r="K12" s="19"/>
      <c r="L12" s="21"/>
    </row>
    <row r="13" spans="1:26">
      <c r="A13" s="18" t="s">
        <v>241</v>
      </c>
      <c r="B13" s="19"/>
      <c r="C13" s="19"/>
      <c r="D13" s="19"/>
      <c r="E13" s="22"/>
      <c r="H13" s="21" t="s">
        <v>241</v>
      </c>
      <c r="I13" s="19" t="s">
        <v>249</v>
      </c>
      <c r="J13" s="19"/>
      <c r="K13" s="19"/>
      <c r="L13" s="21"/>
    </row>
    <row r="14" spans="1:26">
      <c r="A14" s="23" t="s">
        <v>734</v>
      </c>
      <c r="B14" s="24"/>
      <c r="C14" s="25"/>
      <c r="D14" s="25"/>
      <c r="E14" s="22"/>
      <c r="F14" s="16"/>
      <c r="G14" s="16"/>
      <c r="H14" s="26" t="s">
        <v>734</v>
      </c>
      <c r="I14" s="24">
        <v>1E-3</v>
      </c>
      <c r="J14" s="25"/>
      <c r="K14" s="25"/>
      <c r="L14" s="21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>
      <c r="A15" s="18" t="s">
        <v>735</v>
      </c>
      <c r="B15" s="27"/>
      <c r="C15" s="28"/>
      <c r="D15" s="28"/>
      <c r="E15" s="22">
        <f>SUM(B15:D15)</f>
        <v>0</v>
      </c>
      <c r="H15" s="21" t="s">
        <v>735</v>
      </c>
      <c r="I15" s="30">
        <f>+I11*(1-I14)</f>
        <v>1.0524465000000001</v>
      </c>
      <c r="J15" s="21"/>
      <c r="K15" s="21"/>
      <c r="L15" s="21">
        <f>SUM(I15:K15)</f>
        <v>1.0524465000000001</v>
      </c>
    </row>
    <row r="16" spans="1:26">
      <c r="H16" s="40"/>
      <c r="I16" s="40"/>
      <c r="J16" s="40"/>
      <c r="K16" s="40"/>
      <c r="L16" s="40"/>
    </row>
    <row r="17" spans="8:12">
      <c r="H17" s="40"/>
      <c r="I17" s="40"/>
      <c r="J17" s="40"/>
      <c r="K17" s="40"/>
      <c r="L17" s="40"/>
    </row>
  </sheetData>
  <phoneticPr fontId="91" type="noConversion"/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2:H34"/>
  <sheetViews>
    <sheetView workbookViewId="0">
      <selection activeCell="D29" sqref="D29"/>
    </sheetView>
  </sheetViews>
  <sheetFormatPr defaultColWidth="9" defaultRowHeight="14.25"/>
  <cols>
    <col min="1" max="1" width="15.125" customWidth="1"/>
    <col min="2" max="2" width="11.625" customWidth="1"/>
    <col min="3" max="3" width="16.625" customWidth="1"/>
    <col min="4" max="4" width="11.5" customWidth="1"/>
    <col min="5" max="5" width="15.375" customWidth="1"/>
    <col min="7" max="7" width="28.125" customWidth="1"/>
    <col min="8" max="8" width="21.625" style="1" customWidth="1"/>
  </cols>
  <sheetData>
    <row r="2" spans="1:8">
      <c r="A2" s="728" t="s">
        <v>736</v>
      </c>
      <c r="B2" s="729"/>
      <c r="C2" s="729"/>
      <c r="D2" s="729"/>
      <c r="E2" s="729"/>
      <c r="F2" s="729"/>
      <c r="G2" s="729"/>
    </row>
    <row r="4" spans="1:8" ht="24">
      <c r="A4" s="4"/>
      <c r="B4" s="5" t="s">
        <v>49</v>
      </c>
      <c r="C4" s="5" t="s">
        <v>58</v>
      </c>
      <c r="D4" s="5" t="s">
        <v>737</v>
      </c>
      <c r="E4" s="5" t="s">
        <v>738</v>
      </c>
      <c r="F4" s="5" t="s">
        <v>241</v>
      </c>
      <c r="G4" s="5" t="s">
        <v>739</v>
      </c>
      <c r="H4" s="5" t="s">
        <v>740</v>
      </c>
    </row>
    <row r="5" spans="1:8">
      <c r="A5" s="730" t="s">
        <v>164</v>
      </c>
      <c r="B5" s="6">
        <v>1</v>
      </c>
      <c r="C5" s="6" t="s">
        <v>166</v>
      </c>
      <c r="D5" s="6" t="s">
        <v>328</v>
      </c>
      <c r="E5" s="7" t="s">
        <v>741</v>
      </c>
      <c r="F5" s="8" t="s">
        <v>742</v>
      </c>
      <c r="G5" s="8" t="s">
        <v>743</v>
      </c>
      <c r="H5" s="7" t="s">
        <v>744</v>
      </c>
    </row>
    <row r="6" spans="1:8">
      <c r="A6" s="730"/>
      <c r="B6" s="6">
        <v>2</v>
      </c>
      <c r="C6" s="6" t="s">
        <v>171</v>
      </c>
      <c r="D6" s="6" t="s">
        <v>247</v>
      </c>
      <c r="E6" s="7" t="s">
        <v>745</v>
      </c>
      <c r="F6" s="8" t="s">
        <v>249</v>
      </c>
      <c r="G6" s="8" t="s">
        <v>746</v>
      </c>
      <c r="H6" s="7" t="s">
        <v>744</v>
      </c>
    </row>
    <row r="7" spans="1:8" ht="24">
      <c r="A7" s="730"/>
      <c r="B7" s="6">
        <v>3</v>
      </c>
      <c r="C7" s="8" t="s">
        <v>92</v>
      </c>
      <c r="D7" s="8" t="s">
        <v>747</v>
      </c>
      <c r="E7" s="9" t="s">
        <v>748</v>
      </c>
      <c r="F7" s="8" t="s">
        <v>249</v>
      </c>
      <c r="G7" s="8" t="s">
        <v>749</v>
      </c>
      <c r="H7" s="7" t="s">
        <v>138</v>
      </c>
    </row>
    <row r="8" spans="1:8" ht="24">
      <c r="A8" s="730"/>
      <c r="B8" s="6">
        <v>4</v>
      </c>
      <c r="C8" s="8" t="s">
        <v>84</v>
      </c>
      <c r="D8" s="8" t="s">
        <v>251</v>
      </c>
      <c r="E8" s="9" t="s">
        <v>750</v>
      </c>
      <c r="F8" s="8" t="s">
        <v>249</v>
      </c>
      <c r="G8" s="10" t="s">
        <v>751</v>
      </c>
      <c r="H8" s="7" t="s">
        <v>138</v>
      </c>
    </row>
    <row r="9" spans="1:8" ht="24">
      <c r="A9" s="730"/>
      <c r="B9" s="6">
        <v>5</v>
      </c>
      <c r="C9" s="8" t="s">
        <v>179</v>
      </c>
      <c r="D9" s="8" t="s">
        <v>253</v>
      </c>
      <c r="E9" s="7" t="s">
        <v>752</v>
      </c>
      <c r="F9" s="8" t="s">
        <v>254</v>
      </c>
      <c r="G9" s="735" t="s">
        <v>753</v>
      </c>
      <c r="H9" s="7" t="s">
        <v>138</v>
      </c>
    </row>
    <row r="10" spans="1:8">
      <c r="A10" s="730"/>
      <c r="B10" s="6">
        <v>6</v>
      </c>
      <c r="C10" s="8" t="s">
        <v>78</v>
      </c>
      <c r="D10" s="8" t="s">
        <v>255</v>
      </c>
      <c r="E10" s="7" t="s">
        <v>752</v>
      </c>
      <c r="F10" s="8" t="s">
        <v>254</v>
      </c>
      <c r="G10" s="736"/>
      <c r="H10" s="7" t="s">
        <v>138</v>
      </c>
    </row>
    <row r="11" spans="1:8">
      <c r="A11" s="730"/>
      <c r="B11" s="6">
        <v>7</v>
      </c>
      <c r="C11" s="8" t="s">
        <v>83</v>
      </c>
      <c r="D11" s="8" t="s">
        <v>256</v>
      </c>
      <c r="E11" s="7" t="s">
        <v>752</v>
      </c>
      <c r="F11" s="8" t="s">
        <v>254</v>
      </c>
      <c r="G11" s="736"/>
      <c r="H11" s="7" t="s">
        <v>138</v>
      </c>
    </row>
    <row r="12" spans="1:8">
      <c r="A12" s="730"/>
      <c r="B12" s="6">
        <v>8</v>
      </c>
      <c r="C12" s="8" t="s">
        <v>184</v>
      </c>
      <c r="D12" s="8" t="s">
        <v>253</v>
      </c>
      <c r="E12" s="7" t="s">
        <v>752</v>
      </c>
      <c r="F12" s="8" t="s">
        <v>254</v>
      </c>
      <c r="G12" s="737"/>
      <c r="H12" s="7" t="s">
        <v>138</v>
      </c>
    </row>
    <row r="13" spans="1:8">
      <c r="A13" s="730"/>
      <c r="B13" s="6">
        <v>9</v>
      </c>
      <c r="C13" s="6" t="s">
        <v>187</v>
      </c>
      <c r="D13" s="6" t="s">
        <v>265</v>
      </c>
      <c r="E13" s="7" t="s">
        <v>754</v>
      </c>
      <c r="F13" s="8" t="s">
        <v>254</v>
      </c>
      <c r="G13" s="7" t="s">
        <v>755</v>
      </c>
      <c r="H13" s="7" t="s">
        <v>138</v>
      </c>
    </row>
    <row r="14" spans="1:8">
      <c r="A14" s="730"/>
      <c r="B14" s="6">
        <v>10</v>
      </c>
      <c r="C14" s="6" t="s">
        <v>88</v>
      </c>
      <c r="D14" s="6" t="s">
        <v>263</v>
      </c>
      <c r="E14" s="7" t="s">
        <v>748</v>
      </c>
      <c r="F14" s="8" t="s">
        <v>249</v>
      </c>
      <c r="G14" s="7" t="s">
        <v>756</v>
      </c>
      <c r="H14" s="7" t="s">
        <v>138</v>
      </c>
    </row>
    <row r="15" spans="1:8">
      <c r="A15" s="731" t="s">
        <v>192</v>
      </c>
      <c r="B15" s="6">
        <v>11</v>
      </c>
      <c r="C15" s="6" t="s">
        <v>194</v>
      </c>
      <c r="D15" s="6" t="s">
        <v>265</v>
      </c>
      <c r="E15" s="7" t="s">
        <v>757</v>
      </c>
      <c r="F15" s="8" t="s">
        <v>266</v>
      </c>
      <c r="G15" s="7" t="s">
        <v>758</v>
      </c>
      <c r="H15" s="7" t="s">
        <v>744</v>
      </c>
    </row>
    <row r="16" spans="1:8">
      <c r="A16" s="731"/>
      <c r="B16" s="6">
        <v>12</v>
      </c>
      <c r="C16" s="6" t="s">
        <v>101</v>
      </c>
      <c r="D16" s="6" t="s">
        <v>265</v>
      </c>
      <c r="E16" s="7" t="s">
        <v>757</v>
      </c>
      <c r="F16" s="8" t="s">
        <v>266</v>
      </c>
      <c r="G16" s="7" t="s">
        <v>758</v>
      </c>
      <c r="H16" s="7" t="s">
        <v>744</v>
      </c>
    </row>
    <row r="17" spans="1:8">
      <c r="A17" s="732" t="s">
        <v>201</v>
      </c>
      <c r="B17" s="6">
        <v>13</v>
      </c>
      <c r="C17" s="8" t="s">
        <v>269</v>
      </c>
      <c r="D17" s="6" t="s">
        <v>247</v>
      </c>
      <c r="E17" s="7" t="s">
        <v>748</v>
      </c>
      <c r="F17" s="8" t="s">
        <v>249</v>
      </c>
      <c r="G17" s="7" t="s">
        <v>759</v>
      </c>
      <c r="H17" s="7" t="s">
        <v>138</v>
      </c>
    </row>
    <row r="18" spans="1:8">
      <c r="A18" s="732"/>
      <c r="B18" s="6">
        <v>14</v>
      </c>
      <c r="C18" s="8" t="s">
        <v>271</v>
      </c>
      <c r="D18" s="8" t="s">
        <v>247</v>
      </c>
      <c r="E18" s="7" t="s">
        <v>748</v>
      </c>
      <c r="F18" s="8" t="s">
        <v>249</v>
      </c>
      <c r="G18" s="7" t="s">
        <v>759</v>
      </c>
      <c r="H18" s="7" t="s">
        <v>138</v>
      </c>
    </row>
    <row r="19" spans="1:8" ht="24">
      <c r="A19" s="732"/>
      <c r="B19" s="6">
        <v>15</v>
      </c>
      <c r="C19" s="8" t="s">
        <v>273</v>
      </c>
      <c r="D19" s="8" t="s">
        <v>275</v>
      </c>
      <c r="E19" s="7" t="s">
        <v>748</v>
      </c>
      <c r="F19" s="8" t="s">
        <v>277</v>
      </c>
      <c r="G19" s="10" t="s">
        <v>760</v>
      </c>
      <c r="H19" s="7" t="s">
        <v>138</v>
      </c>
    </row>
    <row r="20" spans="1:8" ht="24" customHeight="1">
      <c r="A20" s="732"/>
      <c r="B20" s="6">
        <v>16</v>
      </c>
      <c r="C20" s="8" t="s">
        <v>279</v>
      </c>
      <c r="D20" s="8" t="s">
        <v>193</v>
      </c>
      <c r="E20" s="7" t="s">
        <v>761</v>
      </c>
      <c r="F20" s="8" t="s">
        <v>280</v>
      </c>
      <c r="G20" s="627" t="s">
        <v>762</v>
      </c>
      <c r="H20" s="7" t="s">
        <v>138</v>
      </c>
    </row>
    <row r="21" spans="1:8">
      <c r="A21" s="732"/>
      <c r="B21" s="6">
        <v>17</v>
      </c>
      <c r="C21" s="8" t="s">
        <v>282</v>
      </c>
      <c r="D21" s="8" t="s">
        <v>251</v>
      </c>
      <c r="E21" s="7" t="s">
        <v>761</v>
      </c>
      <c r="F21" s="12" t="s">
        <v>280</v>
      </c>
      <c r="G21" s="628"/>
      <c r="H21" s="7" t="s">
        <v>138</v>
      </c>
    </row>
    <row r="22" spans="1:8">
      <c r="A22" s="732"/>
      <c r="B22" s="6">
        <v>18</v>
      </c>
      <c r="C22" s="8" t="s">
        <v>282</v>
      </c>
      <c r="D22" s="8" t="s">
        <v>193</v>
      </c>
      <c r="E22" s="7" t="s">
        <v>761</v>
      </c>
      <c r="F22" s="12" t="s">
        <v>280</v>
      </c>
      <c r="G22" s="629"/>
      <c r="H22" s="7" t="s">
        <v>138</v>
      </c>
    </row>
    <row r="23" spans="1:8">
      <c r="A23" s="732"/>
      <c r="B23" s="6">
        <v>19</v>
      </c>
      <c r="C23" s="8" t="s">
        <v>285</v>
      </c>
      <c r="D23" s="8" t="s">
        <v>251</v>
      </c>
      <c r="E23" s="735" t="s">
        <v>763</v>
      </c>
      <c r="F23" s="8" t="s">
        <v>280</v>
      </c>
      <c r="G23" s="735" t="s">
        <v>764</v>
      </c>
      <c r="H23" s="7" t="s">
        <v>138</v>
      </c>
    </row>
    <row r="24" spans="1:8">
      <c r="A24" s="732"/>
      <c r="B24" s="6">
        <v>20</v>
      </c>
      <c r="C24" s="8" t="s">
        <v>285</v>
      </c>
      <c r="D24" s="8" t="s">
        <v>193</v>
      </c>
      <c r="E24" s="736"/>
      <c r="F24" s="8" t="s">
        <v>280</v>
      </c>
      <c r="G24" s="736"/>
      <c r="H24" s="7" t="s">
        <v>138</v>
      </c>
    </row>
    <row r="25" spans="1:8">
      <c r="A25" s="732"/>
      <c r="B25" s="6">
        <v>21</v>
      </c>
      <c r="C25" s="8" t="s">
        <v>286</v>
      </c>
      <c r="D25" s="8" t="s">
        <v>193</v>
      </c>
      <c r="E25" s="736"/>
      <c r="F25" s="8" t="s">
        <v>280</v>
      </c>
      <c r="G25" s="736"/>
      <c r="H25" s="7" t="s">
        <v>138</v>
      </c>
    </row>
    <row r="26" spans="1:8">
      <c r="A26" s="732"/>
      <c r="B26" s="6">
        <v>22</v>
      </c>
      <c r="C26" s="8" t="s">
        <v>287</v>
      </c>
      <c r="D26" s="8" t="s">
        <v>288</v>
      </c>
      <c r="E26" s="736"/>
      <c r="F26" s="8" t="s">
        <v>266</v>
      </c>
      <c r="G26" s="737"/>
      <c r="H26" s="7" t="s">
        <v>138</v>
      </c>
    </row>
    <row r="27" spans="1:8">
      <c r="A27" s="732"/>
      <c r="B27" s="6">
        <v>23</v>
      </c>
      <c r="C27" s="13" t="s">
        <v>289</v>
      </c>
      <c r="D27" s="12" t="s">
        <v>247</v>
      </c>
      <c r="E27" s="737"/>
      <c r="F27" s="8" t="s">
        <v>254</v>
      </c>
      <c r="G27" s="7" t="s">
        <v>765</v>
      </c>
      <c r="H27" s="7" t="s">
        <v>138</v>
      </c>
    </row>
    <row r="28" spans="1:8">
      <c r="A28" s="732" t="s">
        <v>217</v>
      </c>
      <c r="B28" s="6">
        <v>24</v>
      </c>
      <c r="C28" s="733" t="s">
        <v>291</v>
      </c>
      <c r="D28" s="12" t="s">
        <v>219</v>
      </c>
      <c r="E28" s="7" t="s">
        <v>766</v>
      </c>
      <c r="F28" s="8" t="s">
        <v>254</v>
      </c>
      <c r="G28" s="7" t="s">
        <v>767</v>
      </c>
      <c r="H28" s="7" t="s">
        <v>744</v>
      </c>
    </row>
    <row r="29" spans="1:8">
      <c r="A29" s="732"/>
      <c r="B29" s="6">
        <v>25</v>
      </c>
      <c r="C29" s="733"/>
      <c r="D29" s="12" t="s">
        <v>768</v>
      </c>
      <c r="E29" s="7" t="s">
        <v>766</v>
      </c>
      <c r="F29" s="8" t="s">
        <v>254</v>
      </c>
      <c r="G29" s="7" t="s">
        <v>767</v>
      </c>
      <c r="H29" s="7" t="s">
        <v>744</v>
      </c>
    </row>
    <row r="30" spans="1:8">
      <c r="A30" s="732"/>
      <c r="B30" s="6">
        <v>26</v>
      </c>
      <c r="C30" s="734" t="s">
        <v>223</v>
      </c>
      <c r="D30" s="8" t="s">
        <v>225</v>
      </c>
      <c r="E30" s="7" t="s">
        <v>757</v>
      </c>
      <c r="F30" s="14" t="s">
        <v>266</v>
      </c>
      <c r="G30" s="735" t="s">
        <v>769</v>
      </c>
      <c r="H30" s="7" t="s">
        <v>744</v>
      </c>
    </row>
    <row r="31" spans="1:8">
      <c r="A31" s="732"/>
      <c r="B31" s="6">
        <v>27</v>
      </c>
      <c r="C31" s="734"/>
      <c r="D31" s="8" t="s">
        <v>226</v>
      </c>
      <c r="E31" s="7" t="s">
        <v>770</v>
      </c>
      <c r="F31" s="15" t="s">
        <v>742</v>
      </c>
      <c r="G31" s="736"/>
      <c r="H31" s="7" t="s">
        <v>744</v>
      </c>
    </row>
    <row r="32" spans="1:8">
      <c r="A32" s="732"/>
      <c r="B32" s="6">
        <v>28</v>
      </c>
      <c r="C32" s="734"/>
      <c r="D32" s="8" t="s">
        <v>227</v>
      </c>
      <c r="E32" s="7" t="s">
        <v>771</v>
      </c>
      <c r="F32" s="14" t="s">
        <v>294</v>
      </c>
      <c r="G32" s="737"/>
      <c r="H32" s="7" t="s">
        <v>744</v>
      </c>
    </row>
    <row r="33" spans="1:8">
      <c r="A33" s="732"/>
      <c r="B33" s="6">
        <v>29</v>
      </c>
      <c r="C33" s="9" t="s">
        <v>228</v>
      </c>
      <c r="D33" s="8" t="s">
        <v>228</v>
      </c>
      <c r="E33" s="7" t="s">
        <v>772</v>
      </c>
      <c r="F33" s="8" t="s">
        <v>294</v>
      </c>
      <c r="G33" s="7" t="s">
        <v>769</v>
      </c>
      <c r="H33" s="7" t="s">
        <v>744</v>
      </c>
    </row>
    <row r="34" spans="1:8" ht="24">
      <c r="A34" s="11" t="s">
        <v>230</v>
      </c>
      <c r="B34" s="6">
        <v>30</v>
      </c>
      <c r="C34" s="9" t="s">
        <v>231</v>
      </c>
      <c r="D34" s="8" t="s">
        <v>297</v>
      </c>
      <c r="E34" s="7" t="s">
        <v>745</v>
      </c>
      <c r="F34" s="8" t="s">
        <v>249</v>
      </c>
      <c r="G34" s="7" t="s">
        <v>767</v>
      </c>
      <c r="H34" s="7" t="s">
        <v>744</v>
      </c>
    </row>
  </sheetData>
  <mergeCells count="12">
    <mergeCell ref="A2:G2"/>
    <mergeCell ref="A5:A14"/>
    <mergeCell ref="A15:A16"/>
    <mergeCell ref="A17:A27"/>
    <mergeCell ref="A28:A33"/>
    <mergeCell ref="C28:C29"/>
    <mergeCell ref="C30:C32"/>
    <mergeCell ref="E23:E27"/>
    <mergeCell ref="G9:G12"/>
    <mergeCell ref="G20:G22"/>
    <mergeCell ref="G23:G26"/>
    <mergeCell ref="G30:G32"/>
  </mergeCells>
  <phoneticPr fontId="9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38"/>
  <sheetViews>
    <sheetView zoomScale="80" zoomScaleNormal="80" workbookViewId="0">
      <pane xSplit="3" ySplit="5" topLeftCell="D12" activePane="bottomRight" state="frozen"/>
      <selection pane="topRight"/>
      <selection pane="bottomLeft"/>
      <selection pane="bottomRight" activeCell="R17" sqref="R17"/>
    </sheetView>
  </sheetViews>
  <sheetFormatPr defaultColWidth="9" defaultRowHeight="13.5"/>
  <cols>
    <col min="1" max="1" width="7.5" style="386" customWidth="1"/>
    <col min="2" max="2" width="28.625" style="386" customWidth="1"/>
    <col min="3" max="3" width="22.125" style="386" customWidth="1"/>
    <col min="4" max="7" width="4.375" style="386" customWidth="1"/>
    <col min="8" max="15" width="3.875" style="386" customWidth="1"/>
    <col min="16" max="16" width="16.5" style="386" customWidth="1"/>
    <col min="17" max="17" width="14.625" style="386" customWidth="1"/>
    <col min="18" max="18" width="27.875" style="387" customWidth="1"/>
    <col min="19" max="19" width="55" style="386" customWidth="1"/>
    <col min="20" max="20" width="22.625" style="386" customWidth="1"/>
    <col min="21" max="16384" width="9" style="386"/>
  </cols>
  <sheetData>
    <row r="1" spans="1:21" s="384" customFormat="1">
      <c r="A1" s="554" t="s">
        <v>46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</row>
    <row r="2" spans="1:21" s="384" customFormat="1">
      <c r="A2" s="388" t="s">
        <v>47</v>
      </c>
      <c r="B2" s="389"/>
      <c r="C2" s="389"/>
      <c r="D2" s="555" t="s">
        <v>803</v>
      </c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6"/>
    </row>
    <row r="3" spans="1:21">
      <c r="A3" s="557" t="s">
        <v>48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</row>
    <row r="4" spans="1:21" s="385" customFormat="1" ht="21" customHeight="1">
      <c r="A4" s="559" t="s">
        <v>49</v>
      </c>
      <c r="B4" s="558" t="s">
        <v>28</v>
      </c>
      <c r="C4" s="558"/>
      <c r="D4" s="558" t="s">
        <v>50</v>
      </c>
      <c r="E4" s="558"/>
      <c r="F4" s="558"/>
      <c r="G4" s="558"/>
      <c r="H4" s="558" t="s">
        <v>51</v>
      </c>
      <c r="I4" s="558"/>
      <c r="J4" s="558"/>
      <c r="K4" s="558"/>
      <c r="L4" s="558"/>
      <c r="M4" s="558"/>
      <c r="N4" s="558"/>
      <c r="O4" s="558"/>
      <c r="P4" s="558" t="s">
        <v>52</v>
      </c>
      <c r="Q4" s="558" t="s">
        <v>53</v>
      </c>
      <c r="R4" s="563" t="s">
        <v>54</v>
      </c>
      <c r="S4" s="567" t="s">
        <v>55</v>
      </c>
      <c r="T4" s="573" t="s">
        <v>56</v>
      </c>
    </row>
    <row r="5" spans="1:21" s="385" customFormat="1" ht="62.45" customHeight="1">
      <c r="A5" s="560"/>
      <c r="B5" s="390" t="s">
        <v>57</v>
      </c>
      <c r="C5" s="391" t="s">
        <v>58</v>
      </c>
      <c r="D5" s="391" t="s">
        <v>59</v>
      </c>
      <c r="E5" s="391" t="s">
        <v>60</v>
      </c>
      <c r="F5" s="391" t="s">
        <v>61</v>
      </c>
      <c r="G5" s="391" t="s">
        <v>62</v>
      </c>
      <c r="H5" s="391" t="s">
        <v>63</v>
      </c>
      <c r="I5" s="391" t="s">
        <v>64</v>
      </c>
      <c r="J5" s="391" t="s">
        <v>65</v>
      </c>
      <c r="K5" s="391" t="s">
        <v>66</v>
      </c>
      <c r="L5" s="391" t="s">
        <v>67</v>
      </c>
      <c r="M5" s="391" t="s">
        <v>68</v>
      </c>
      <c r="N5" s="391" t="s">
        <v>69</v>
      </c>
      <c r="O5" s="391" t="s">
        <v>70</v>
      </c>
      <c r="P5" s="561"/>
      <c r="Q5" s="562"/>
      <c r="R5" s="564"/>
      <c r="S5" s="568"/>
      <c r="T5" s="574"/>
    </row>
    <row r="6" spans="1:21" s="385" customFormat="1">
      <c r="A6" s="392">
        <v>1</v>
      </c>
      <c r="B6" s="575" t="s">
        <v>71</v>
      </c>
      <c r="C6" s="393" t="s">
        <v>72</v>
      </c>
      <c r="D6" s="394"/>
      <c r="E6" s="394"/>
      <c r="F6" s="393"/>
      <c r="G6" s="393" t="s">
        <v>73</v>
      </c>
      <c r="H6" s="393"/>
      <c r="I6" s="393"/>
      <c r="J6" s="393"/>
      <c r="K6" s="393" t="s">
        <v>73</v>
      </c>
      <c r="L6" s="394"/>
      <c r="M6" s="394"/>
      <c r="N6" s="393"/>
      <c r="O6" s="393"/>
      <c r="P6" s="393" t="s">
        <v>74</v>
      </c>
      <c r="Q6" s="410" t="s">
        <v>75</v>
      </c>
      <c r="R6" s="411"/>
      <c r="S6" s="569" t="s">
        <v>76</v>
      </c>
      <c r="T6" s="409" t="s">
        <v>77</v>
      </c>
    </row>
    <row r="7" spans="1:21" s="385" customFormat="1">
      <c r="A7" s="392">
        <v>2</v>
      </c>
      <c r="B7" s="576"/>
      <c r="C7" s="395" t="s">
        <v>78</v>
      </c>
      <c r="D7" s="394"/>
      <c r="E7" s="394"/>
      <c r="F7" s="393"/>
      <c r="G7" s="393" t="s">
        <v>73</v>
      </c>
      <c r="H7" s="393"/>
      <c r="I7" s="393"/>
      <c r="J7" s="393"/>
      <c r="K7" s="393" t="s">
        <v>73</v>
      </c>
      <c r="L7" s="394"/>
      <c r="M7" s="394"/>
      <c r="N7" s="393"/>
      <c r="O7" s="393"/>
      <c r="P7" s="393" t="s">
        <v>74</v>
      </c>
      <c r="Q7" s="410" t="s">
        <v>79</v>
      </c>
      <c r="R7" s="412" t="s">
        <v>80</v>
      </c>
      <c r="S7" s="570"/>
      <c r="T7" s="409" t="s">
        <v>77</v>
      </c>
    </row>
    <row r="8" spans="1:21" s="385" customFormat="1">
      <c r="A8" s="392">
        <v>3</v>
      </c>
      <c r="B8" s="576"/>
      <c r="C8" s="393" t="s">
        <v>81</v>
      </c>
      <c r="D8" s="394"/>
      <c r="E8" s="394"/>
      <c r="F8" s="393"/>
      <c r="G8" s="393" t="s">
        <v>73</v>
      </c>
      <c r="H8" s="393"/>
      <c r="I8" s="393"/>
      <c r="J8" s="393"/>
      <c r="K8" s="393" t="s">
        <v>73</v>
      </c>
      <c r="L8" s="394"/>
      <c r="M8" s="394"/>
      <c r="N8" s="393"/>
      <c r="O8" s="393"/>
      <c r="P8" s="393" t="s">
        <v>74</v>
      </c>
      <c r="Q8" s="410" t="s">
        <v>79</v>
      </c>
      <c r="R8" s="411"/>
      <c r="S8" s="571"/>
      <c r="T8" s="409" t="s">
        <v>77</v>
      </c>
    </row>
    <row r="9" spans="1:21" s="385" customFormat="1">
      <c r="A9" s="392">
        <v>4</v>
      </c>
      <c r="B9" s="576"/>
      <c r="C9" s="395" t="s">
        <v>82</v>
      </c>
      <c r="D9" s="394"/>
      <c r="E9" s="394"/>
      <c r="F9" s="393"/>
      <c r="G9" s="393" t="s">
        <v>73</v>
      </c>
      <c r="H9" s="393"/>
      <c r="I9" s="393"/>
      <c r="J9" s="393"/>
      <c r="K9" s="393"/>
      <c r="L9" s="394"/>
      <c r="M9" s="394"/>
      <c r="N9" s="393" t="s">
        <v>73</v>
      </c>
      <c r="O9" s="393"/>
      <c r="P9" s="393" t="s">
        <v>74</v>
      </c>
      <c r="Q9" s="410" t="s">
        <v>79</v>
      </c>
      <c r="R9" s="413"/>
      <c r="S9" s="571"/>
      <c r="T9" s="409" t="s">
        <v>77</v>
      </c>
    </row>
    <row r="10" spans="1:21" s="385" customFormat="1">
      <c r="A10" s="392">
        <v>5</v>
      </c>
      <c r="B10" s="576"/>
      <c r="C10" s="393" t="s">
        <v>83</v>
      </c>
      <c r="D10" s="394"/>
      <c r="E10" s="394"/>
      <c r="F10" s="393"/>
      <c r="G10" s="393" t="s">
        <v>73</v>
      </c>
      <c r="H10" s="393"/>
      <c r="I10" s="393"/>
      <c r="J10" s="393"/>
      <c r="K10" s="393" t="s">
        <v>73</v>
      </c>
      <c r="L10" s="394"/>
      <c r="M10" s="394"/>
      <c r="N10" s="393"/>
      <c r="O10" s="393"/>
      <c r="P10" s="393" t="s">
        <v>74</v>
      </c>
      <c r="Q10" s="410" t="s">
        <v>75</v>
      </c>
      <c r="R10" s="411"/>
      <c r="S10" s="572"/>
      <c r="T10" s="409" t="s">
        <v>77</v>
      </c>
    </row>
    <row r="11" spans="1:21" s="385" customFormat="1" ht="27">
      <c r="A11" s="392">
        <v>6</v>
      </c>
      <c r="B11" s="576"/>
      <c r="C11" s="393" t="s">
        <v>84</v>
      </c>
      <c r="D11" s="394"/>
      <c r="E11" s="394"/>
      <c r="F11" s="393" t="s">
        <v>73</v>
      </c>
      <c r="G11" s="393"/>
      <c r="H11" s="393" t="s">
        <v>73</v>
      </c>
      <c r="I11" s="393" t="s">
        <v>73</v>
      </c>
      <c r="J11" s="393" t="s">
        <v>73</v>
      </c>
      <c r="K11" s="393"/>
      <c r="L11" s="394"/>
      <c r="M11" s="394"/>
      <c r="N11" s="393"/>
      <c r="O11" s="393"/>
      <c r="P11" s="393" t="s">
        <v>85</v>
      </c>
      <c r="Q11" s="410" t="s">
        <v>75</v>
      </c>
      <c r="R11" s="411"/>
      <c r="S11" s="414" t="s">
        <v>86</v>
      </c>
      <c r="T11" s="409" t="s">
        <v>87</v>
      </c>
    </row>
    <row r="12" spans="1:21" s="385" customFormat="1" ht="27">
      <c r="A12" s="392">
        <v>7</v>
      </c>
      <c r="B12" s="576"/>
      <c r="C12" s="393" t="s">
        <v>88</v>
      </c>
      <c r="D12" s="394"/>
      <c r="E12" s="394"/>
      <c r="F12" s="393"/>
      <c r="G12" s="393" t="s">
        <v>73</v>
      </c>
      <c r="H12" s="393"/>
      <c r="I12" s="393" t="s">
        <v>73</v>
      </c>
      <c r="J12" s="393"/>
      <c r="K12" s="393"/>
      <c r="L12" s="393"/>
      <c r="M12" s="394"/>
      <c r="N12" s="393"/>
      <c r="O12" s="393"/>
      <c r="P12" s="393" t="s">
        <v>89</v>
      </c>
      <c r="Q12" s="410" t="s">
        <v>75</v>
      </c>
      <c r="R12" s="411"/>
      <c r="S12" s="414" t="s">
        <v>90</v>
      </c>
      <c r="T12" s="409" t="s">
        <v>91</v>
      </c>
      <c r="U12" s="415"/>
    </row>
    <row r="13" spans="1:21" s="385" customFormat="1" ht="84.95" customHeight="1">
      <c r="A13" s="392">
        <v>8</v>
      </c>
      <c r="B13" s="576"/>
      <c r="C13" s="396" t="s">
        <v>92</v>
      </c>
      <c r="D13" s="393" t="s">
        <v>73</v>
      </c>
      <c r="E13" s="393" t="s">
        <v>73</v>
      </c>
      <c r="F13" s="393"/>
      <c r="G13" s="393"/>
      <c r="H13" s="393" t="s">
        <v>73</v>
      </c>
      <c r="I13" s="393" t="s">
        <v>73</v>
      </c>
      <c r="J13" s="393" t="s">
        <v>73</v>
      </c>
      <c r="K13" s="393"/>
      <c r="L13" s="393"/>
      <c r="M13" s="394"/>
      <c r="N13" s="393"/>
      <c r="O13" s="393"/>
      <c r="P13" s="393" t="s">
        <v>93</v>
      </c>
      <c r="Q13" s="410" t="s">
        <v>79</v>
      </c>
      <c r="R13" s="411"/>
      <c r="S13" s="414" t="s">
        <v>94</v>
      </c>
      <c r="T13" s="409" t="s">
        <v>91</v>
      </c>
    </row>
    <row r="14" spans="1:21" s="385" customFormat="1">
      <c r="A14" s="392">
        <v>9</v>
      </c>
      <c r="B14" s="553" t="s">
        <v>95</v>
      </c>
      <c r="C14" s="393" t="s">
        <v>96</v>
      </c>
      <c r="D14" s="393" t="s">
        <v>73</v>
      </c>
      <c r="E14" s="394"/>
      <c r="F14" s="393"/>
      <c r="G14" s="393"/>
      <c r="H14" s="393" t="s">
        <v>73</v>
      </c>
      <c r="I14" s="393"/>
      <c r="J14" s="393"/>
      <c r="K14" s="393"/>
      <c r="L14" s="394"/>
      <c r="M14" s="394"/>
      <c r="N14" s="393"/>
      <c r="O14" s="393"/>
      <c r="P14" s="393" t="s">
        <v>97</v>
      </c>
      <c r="Q14" s="410" t="s">
        <v>75</v>
      </c>
      <c r="R14" s="411"/>
      <c r="S14" s="416" t="s">
        <v>98</v>
      </c>
      <c r="T14" s="409" t="s">
        <v>77</v>
      </c>
    </row>
    <row r="15" spans="1:21" s="385" customFormat="1">
      <c r="A15" s="392">
        <v>10</v>
      </c>
      <c r="B15" s="553"/>
      <c r="C15" s="395" t="s">
        <v>99</v>
      </c>
      <c r="D15" s="393" t="s">
        <v>73</v>
      </c>
      <c r="E15" s="394"/>
      <c r="F15" s="393"/>
      <c r="G15" s="393"/>
      <c r="H15" s="393" t="s">
        <v>73</v>
      </c>
      <c r="I15" s="393"/>
      <c r="J15" s="393"/>
      <c r="K15" s="393"/>
      <c r="L15" s="394"/>
      <c r="M15" s="394"/>
      <c r="N15" s="393"/>
      <c r="O15" s="393"/>
      <c r="P15" s="393" t="s">
        <v>97</v>
      </c>
      <c r="Q15" s="410" t="s">
        <v>79</v>
      </c>
      <c r="R15" s="565"/>
      <c r="S15" s="417" t="s">
        <v>100</v>
      </c>
      <c r="T15" s="409" t="s">
        <v>77</v>
      </c>
    </row>
    <row r="16" spans="1:21" s="385" customFormat="1" ht="40.5">
      <c r="A16" s="392">
        <v>11</v>
      </c>
      <c r="B16" s="553"/>
      <c r="C16" s="395" t="s">
        <v>101</v>
      </c>
      <c r="D16" s="393" t="s">
        <v>73</v>
      </c>
      <c r="E16" s="394"/>
      <c r="F16" s="393"/>
      <c r="G16" s="393"/>
      <c r="H16" s="393" t="s">
        <v>73</v>
      </c>
      <c r="I16" s="393"/>
      <c r="J16" s="393"/>
      <c r="K16" s="393"/>
      <c r="L16" s="394"/>
      <c r="M16" s="394"/>
      <c r="N16" s="393"/>
      <c r="O16" s="393"/>
      <c r="P16" s="393" t="s">
        <v>102</v>
      </c>
      <c r="Q16" s="410" t="s">
        <v>75</v>
      </c>
      <c r="R16" s="566"/>
      <c r="S16" s="414" t="s">
        <v>103</v>
      </c>
      <c r="T16" s="409" t="s">
        <v>77</v>
      </c>
      <c r="U16" s="385" t="s">
        <v>104</v>
      </c>
    </row>
    <row r="17" spans="1:20" s="385" customFormat="1" ht="54">
      <c r="A17" s="392">
        <v>12</v>
      </c>
      <c r="B17" s="553" t="s">
        <v>105</v>
      </c>
      <c r="C17" s="393" t="s">
        <v>106</v>
      </c>
      <c r="D17" s="393"/>
      <c r="E17" s="394"/>
      <c r="F17" s="393" t="s">
        <v>73</v>
      </c>
      <c r="G17" s="393"/>
      <c r="H17" s="393" t="s">
        <v>73</v>
      </c>
      <c r="I17" s="393" t="s">
        <v>73</v>
      </c>
      <c r="J17" s="393" t="s">
        <v>73</v>
      </c>
      <c r="K17" s="394"/>
      <c r="L17" s="394"/>
      <c r="M17" s="394"/>
      <c r="N17" s="393"/>
      <c r="O17" s="393"/>
      <c r="P17" s="393" t="s">
        <v>107</v>
      </c>
      <c r="Q17" s="410" t="s">
        <v>75</v>
      </c>
      <c r="R17" s="411"/>
      <c r="S17" s="414" t="s">
        <v>108</v>
      </c>
      <c r="T17" s="409" t="s">
        <v>109</v>
      </c>
    </row>
    <row r="18" spans="1:20" s="385" customFormat="1" ht="54">
      <c r="A18" s="392">
        <v>13</v>
      </c>
      <c r="B18" s="553"/>
      <c r="C18" s="393" t="s">
        <v>110</v>
      </c>
      <c r="D18" s="393"/>
      <c r="E18" s="394"/>
      <c r="F18" s="393" t="s">
        <v>73</v>
      </c>
      <c r="G18" s="393"/>
      <c r="H18" s="393" t="s">
        <v>73</v>
      </c>
      <c r="I18" s="393" t="s">
        <v>73</v>
      </c>
      <c r="J18" s="393" t="s">
        <v>73</v>
      </c>
      <c r="K18" s="394"/>
      <c r="L18" s="394"/>
      <c r="M18" s="394"/>
      <c r="N18" s="393"/>
      <c r="O18" s="393"/>
      <c r="P18" s="393" t="s">
        <v>111</v>
      </c>
      <c r="Q18" s="410" t="s">
        <v>75</v>
      </c>
      <c r="R18" s="411"/>
      <c r="S18" s="414" t="s">
        <v>108</v>
      </c>
      <c r="T18" s="409" t="s">
        <v>109</v>
      </c>
    </row>
    <row r="19" spans="1:20" s="385" customFormat="1">
      <c r="A19" s="392">
        <v>14</v>
      </c>
      <c r="B19" s="553"/>
      <c r="C19" s="393" t="s">
        <v>112</v>
      </c>
      <c r="D19" s="393"/>
      <c r="E19" s="394"/>
      <c r="F19" s="393" t="s">
        <v>73</v>
      </c>
      <c r="G19" s="393"/>
      <c r="H19" s="393" t="s">
        <v>73</v>
      </c>
      <c r="I19" s="393" t="s">
        <v>73</v>
      </c>
      <c r="J19" s="393" t="s">
        <v>73</v>
      </c>
      <c r="K19" s="394"/>
      <c r="L19" s="394"/>
      <c r="M19" s="394"/>
      <c r="N19" s="393"/>
      <c r="O19" s="393"/>
      <c r="P19" s="393" t="s">
        <v>113</v>
      </c>
      <c r="Q19" s="410" t="s">
        <v>75</v>
      </c>
      <c r="R19" s="411"/>
      <c r="S19" s="418"/>
      <c r="T19" s="419" t="s">
        <v>114</v>
      </c>
    </row>
    <row r="20" spans="1:20" s="385" customFormat="1" ht="27">
      <c r="A20" s="392">
        <v>15</v>
      </c>
      <c r="B20" s="553"/>
      <c r="C20" s="393" t="s">
        <v>115</v>
      </c>
      <c r="D20" s="393"/>
      <c r="E20" s="394"/>
      <c r="F20" s="393" t="s">
        <v>73</v>
      </c>
      <c r="G20" s="393"/>
      <c r="H20" s="393" t="s">
        <v>73</v>
      </c>
      <c r="I20" s="393" t="s">
        <v>73</v>
      </c>
      <c r="J20" s="393" t="s">
        <v>73</v>
      </c>
      <c r="K20" s="394"/>
      <c r="L20" s="394"/>
      <c r="M20" s="394"/>
      <c r="N20" s="393"/>
      <c r="O20" s="393"/>
      <c r="P20" s="393" t="s">
        <v>116</v>
      </c>
      <c r="Q20" s="410" t="s">
        <v>75</v>
      </c>
      <c r="R20" s="420"/>
      <c r="S20" s="414" t="s">
        <v>117</v>
      </c>
      <c r="T20" s="409" t="s">
        <v>118</v>
      </c>
    </row>
    <row r="21" spans="1:20" s="385" customFormat="1" ht="40.5">
      <c r="A21" s="392">
        <v>16</v>
      </c>
      <c r="B21" s="553" t="s">
        <v>119</v>
      </c>
      <c r="C21" s="393" t="s">
        <v>120</v>
      </c>
      <c r="D21" s="393" t="s">
        <v>73</v>
      </c>
      <c r="E21" s="393" t="s">
        <v>73</v>
      </c>
      <c r="F21" s="393" t="s">
        <v>73</v>
      </c>
      <c r="G21" s="393"/>
      <c r="H21" s="393" t="s">
        <v>73</v>
      </c>
      <c r="I21" s="393" t="s">
        <v>73</v>
      </c>
      <c r="J21" s="393" t="s">
        <v>73</v>
      </c>
      <c r="K21" s="393" t="s">
        <v>73</v>
      </c>
      <c r="L21" s="393"/>
      <c r="M21" s="394"/>
      <c r="N21" s="393"/>
      <c r="O21" s="393"/>
      <c r="P21" s="393" t="s">
        <v>121</v>
      </c>
      <c r="Q21" s="410" t="s">
        <v>75</v>
      </c>
      <c r="R21" s="420"/>
      <c r="S21" s="414" t="s">
        <v>122</v>
      </c>
      <c r="T21" s="409" t="s">
        <v>123</v>
      </c>
    </row>
    <row r="22" spans="1:20" s="385" customFormat="1" ht="27">
      <c r="A22" s="392">
        <v>17</v>
      </c>
      <c r="B22" s="553"/>
      <c r="C22" s="395" t="s">
        <v>124</v>
      </c>
      <c r="D22" s="393" t="s">
        <v>73</v>
      </c>
      <c r="E22" s="393" t="s">
        <v>73</v>
      </c>
      <c r="F22" s="393" t="s">
        <v>73</v>
      </c>
      <c r="G22" s="393"/>
      <c r="H22" s="393" t="s">
        <v>73</v>
      </c>
      <c r="I22" s="393" t="s">
        <v>73</v>
      </c>
      <c r="J22" s="393" t="s">
        <v>73</v>
      </c>
      <c r="K22" s="393" t="s">
        <v>73</v>
      </c>
      <c r="L22" s="393"/>
      <c r="M22" s="394"/>
      <c r="N22" s="393"/>
      <c r="O22" s="393"/>
      <c r="P22" s="393" t="s">
        <v>121</v>
      </c>
      <c r="Q22" s="410" t="s">
        <v>79</v>
      </c>
      <c r="R22" s="412" t="s">
        <v>125</v>
      </c>
      <c r="S22" s="421" t="s">
        <v>126</v>
      </c>
      <c r="T22" s="422" t="s">
        <v>127</v>
      </c>
    </row>
    <row r="23" spans="1:20" s="385" customFormat="1" ht="27">
      <c r="A23" s="392">
        <v>18</v>
      </c>
      <c r="B23" s="553"/>
      <c r="C23" s="395" t="s">
        <v>128</v>
      </c>
      <c r="D23" s="393" t="s">
        <v>73</v>
      </c>
      <c r="E23" s="393" t="s">
        <v>73</v>
      </c>
      <c r="F23" s="393" t="s">
        <v>73</v>
      </c>
      <c r="G23" s="393"/>
      <c r="H23" s="393" t="s">
        <v>73</v>
      </c>
      <c r="I23" s="393" t="s">
        <v>73</v>
      </c>
      <c r="J23" s="393" t="s">
        <v>73</v>
      </c>
      <c r="K23" s="393" t="s">
        <v>73</v>
      </c>
      <c r="L23" s="393"/>
      <c r="M23" s="394"/>
      <c r="N23" s="393"/>
      <c r="O23" s="393"/>
      <c r="P23" s="393" t="s">
        <v>121</v>
      </c>
      <c r="Q23" s="410" t="s">
        <v>79</v>
      </c>
      <c r="R23" s="412" t="s">
        <v>125</v>
      </c>
      <c r="S23" s="421" t="s">
        <v>129</v>
      </c>
      <c r="T23" s="422" t="s">
        <v>127</v>
      </c>
    </row>
    <row r="24" spans="1:20" s="385" customFormat="1" ht="40.5">
      <c r="A24" s="392">
        <v>19</v>
      </c>
      <c r="B24" s="553"/>
      <c r="C24" s="395" t="s">
        <v>130</v>
      </c>
      <c r="D24" s="393" t="s">
        <v>73</v>
      </c>
      <c r="E24" s="394"/>
      <c r="F24" s="393"/>
      <c r="G24" s="393"/>
      <c r="H24" s="393" t="s">
        <v>73</v>
      </c>
      <c r="I24" s="393" t="s">
        <v>73</v>
      </c>
      <c r="J24" s="393" t="s">
        <v>73</v>
      </c>
      <c r="K24" s="393"/>
      <c r="L24" s="393"/>
      <c r="M24" s="394"/>
      <c r="N24" s="393"/>
      <c r="O24" s="393"/>
      <c r="P24" s="393" t="s">
        <v>131</v>
      </c>
      <c r="Q24" s="410" t="s">
        <v>79</v>
      </c>
      <c r="R24" s="412" t="s">
        <v>132</v>
      </c>
      <c r="S24" s="414" t="s">
        <v>133</v>
      </c>
      <c r="T24" s="409" t="s">
        <v>77</v>
      </c>
    </row>
    <row r="25" spans="1:20" s="385" customFormat="1">
      <c r="A25" s="392">
        <v>20</v>
      </c>
      <c r="B25" s="553"/>
      <c r="C25" s="393" t="s">
        <v>134</v>
      </c>
      <c r="D25" s="393" t="s">
        <v>73</v>
      </c>
      <c r="E25" s="393" t="s">
        <v>73</v>
      </c>
      <c r="F25" s="393"/>
      <c r="G25" s="393"/>
      <c r="H25" s="393" t="s">
        <v>73</v>
      </c>
      <c r="I25" s="393" t="s">
        <v>73</v>
      </c>
      <c r="J25" s="393" t="s">
        <v>73</v>
      </c>
      <c r="K25" s="393"/>
      <c r="L25" s="393"/>
      <c r="M25" s="394"/>
      <c r="N25" s="393"/>
      <c r="O25" s="393"/>
      <c r="P25" s="393" t="s">
        <v>135</v>
      </c>
      <c r="Q25" s="410" t="s">
        <v>75</v>
      </c>
      <c r="R25" s="411"/>
      <c r="S25" s="416" t="s">
        <v>136</v>
      </c>
      <c r="T25" s="409" t="s">
        <v>77</v>
      </c>
    </row>
    <row r="26" spans="1:20" s="385" customFormat="1" ht="27" hidden="1">
      <c r="A26" s="392">
        <v>21</v>
      </c>
      <c r="B26" s="393" t="s">
        <v>137</v>
      </c>
      <c r="C26" s="393" t="s">
        <v>138</v>
      </c>
      <c r="D26" s="393"/>
      <c r="E26" s="394"/>
      <c r="F26" s="393"/>
      <c r="G26" s="393"/>
      <c r="H26" s="393"/>
      <c r="I26" s="393"/>
      <c r="J26" s="393"/>
      <c r="K26" s="394"/>
      <c r="L26" s="394"/>
      <c r="M26" s="394"/>
      <c r="N26" s="393"/>
      <c r="O26" s="393"/>
      <c r="P26" s="393"/>
      <c r="Q26" s="410" t="s">
        <v>75</v>
      </c>
      <c r="R26" s="411" t="s">
        <v>139</v>
      </c>
      <c r="S26" s="423"/>
      <c r="T26" s="409"/>
    </row>
    <row r="27" spans="1:20" s="385" customFormat="1">
      <c r="A27" s="392">
        <v>22</v>
      </c>
      <c r="B27" s="553" t="s">
        <v>140</v>
      </c>
      <c r="C27" s="393" t="s">
        <v>141</v>
      </c>
      <c r="D27" s="393" t="s">
        <v>73</v>
      </c>
      <c r="E27" s="393" t="s">
        <v>73</v>
      </c>
      <c r="F27" s="393"/>
      <c r="G27" s="393"/>
      <c r="H27" s="393"/>
      <c r="I27" s="393"/>
      <c r="J27" s="393"/>
      <c r="K27" s="394"/>
      <c r="L27" s="394"/>
      <c r="M27" s="394"/>
      <c r="N27" s="393"/>
      <c r="O27" s="393"/>
      <c r="P27" s="393" t="s">
        <v>142</v>
      </c>
      <c r="Q27" s="410" t="s">
        <v>75</v>
      </c>
      <c r="R27" s="411" t="s">
        <v>143</v>
      </c>
      <c r="S27" s="416" t="s">
        <v>144</v>
      </c>
      <c r="T27" s="409" t="s">
        <v>91</v>
      </c>
    </row>
    <row r="28" spans="1:20" s="385" customFormat="1" ht="40.5" hidden="1">
      <c r="A28" s="397">
        <v>25</v>
      </c>
      <c r="B28" s="553"/>
      <c r="C28" s="398" t="s">
        <v>145</v>
      </c>
      <c r="D28" s="398" t="s">
        <v>73</v>
      </c>
      <c r="E28" s="390" t="s">
        <v>73</v>
      </c>
      <c r="F28" s="398"/>
      <c r="G28" s="398"/>
      <c r="H28" s="398" t="s">
        <v>73</v>
      </c>
      <c r="I28" s="398" t="s">
        <v>73</v>
      </c>
      <c r="J28" s="398" t="s">
        <v>73</v>
      </c>
      <c r="K28" s="408"/>
      <c r="L28" s="408"/>
      <c r="M28" s="408"/>
      <c r="N28" s="398"/>
      <c r="O28" s="398"/>
      <c r="P28" s="398" t="s">
        <v>146</v>
      </c>
      <c r="Q28" s="424" t="s">
        <v>75</v>
      </c>
      <c r="R28" s="425" t="s">
        <v>147</v>
      </c>
      <c r="S28" s="426" t="s">
        <v>148</v>
      </c>
      <c r="T28" s="427" t="s">
        <v>149</v>
      </c>
    </row>
    <row r="29" spans="1:20" s="385" customFormat="1">
      <c r="A29" s="399"/>
      <c r="B29" s="399"/>
      <c r="C29" s="399"/>
      <c r="D29" s="399"/>
      <c r="E29" s="400"/>
      <c r="F29" s="399"/>
      <c r="G29" s="399"/>
      <c r="H29" s="399"/>
      <c r="I29" s="399"/>
      <c r="J29" s="399"/>
      <c r="K29" s="400"/>
      <c r="L29" s="400"/>
      <c r="M29" s="400"/>
      <c r="N29" s="399"/>
      <c r="O29" s="399"/>
      <c r="P29" s="399"/>
      <c r="Q29" s="428"/>
      <c r="R29" s="399"/>
      <c r="S29" s="428"/>
    </row>
    <row r="31" spans="1:20">
      <c r="A31" s="401" t="s">
        <v>150</v>
      </c>
    </row>
    <row r="32" spans="1:20">
      <c r="A32" s="401" t="s">
        <v>151</v>
      </c>
    </row>
    <row r="33" spans="1:2">
      <c r="A33" s="402">
        <v>1</v>
      </c>
      <c r="B33" s="403" t="s">
        <v>152</v>
      </c>
    </row>
    <row r="34" spans="1:2">
      <c r="A34" s="404">
        <v>2</v>
      </c>
      <c r="B34" s="405" t="s">
        <v>95</v>
      </c>
    </row>
    <row r="35" spans="1:2">
      <c r="A35" s="404">
        <v>3</v>
      </c>
      <c r="B35" s="405" t="s">
        <v>105</v>
      </c>
    </row>
    <row r="36" spans="1:2">
      <c r="A36" s="404">
        <v>4</v>
      </c>
      <c r="B36" s="405" t="s">
        <v>119</v>
      </c>
    </row>
    <row r="37" spans="1:2">
      <c r="A37" s="404">
        <v>5</v>
      </c>
      <c r="B37" s="405" t="s">
        <v>137</v>
      </c>
    </row>
    <row r="38" spans="1:2">
      <c r="A38" s="406">
        <v>6</v>
      </c>
      <c r="B38" s="407" t="s">
        <v>140</v>
      </c>
    </row>
  </sheetData>
  <mergeCells count="19">
    <mergeCell ref="S4:S5"/>
    <mergeCell ref="S6:S10"/>
    <mergeCell ref="T4:T5"/>
    <mergeCell ref="B6:B13"/>
    <mergeCell ref="B14:B16"/>
    <mergeCell ref="B17:B20"/>
    <mergeCell ref="B21:B25"/>
    <mergeCell ref="B27:B28"/>
    <mergeCell ref="A1:R1"/>
    <mergeCell ref="D2:R2"/>
    <mergeCell ref="A3:R3"/>
    <mergeCell ref="B4:C4"/>
    <mergeCell ref="D4:G4"/>
    <mergeCell ref="H4:O4"/>
    <mergeCell ref="A4:A5"/>
    <mergeCell ref="P4:P5"/>
    <mergeCell ref="Q4:Q5"/>
    <mergeCell ref="R4:R5"/>
    <mergeCell ref="R15:R16"/>
  </mergeCells>
  <phoneticPr fontId="91" type="noConversion"/>
  <pageMargins left="0" right="0" top="0" bottom="0" header="0.511811023622047" footer="0.511811023622047"/>
  <pageSetup paperSize="9" scale="90" orientation="landscape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SheetLayoutView="130" workbookViewId="0">
      <selection activeCell="E19" sqref="E19"/>
    </sheetView>
  </sheetViews>
  <sheetFormatPr defaultColWidth="20.625" defaultRowHeight="14.25"/>
  <cols>
    <col min="1" max="1" width="25.5" style="82" customWidth="1"/>
    <col min="2" max="2" width="16.125" style="338" customWidth="1"/>
    <col min="3" max="3" width="10.625" style="338" customWidth="1"/>
    <col min="4" max="4" width="10.625" style="339" customWidth="1"/>
    <col min="5" max="5" width="5.125" style="82" customWidth="1"/>
    <col min="6" max="6" width="5.625" style="82" customWidth="1"/>
    <col min="7" max="11" width="5.125" style="82" customWidth="1"/>
    <col min="12" max="12" width="18" style="340" customWidth="1"/>
    <col min="13" max="13" width="12" style="341" customWidth="1"/>
    <col min="14" max="16384" width="20.625" style="82"/>
  </cols>
  <sheetData>
    <row r="1" spans="1:13" ht="23.25" customHeight="1">
      <c r="A1" s="577" t="s">
        <v>153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9"/>
    </row>
    <row r="2" spans="1:13" ht="20.25" customHeight="1">
      <c r="A2" s="342" t="s">
        <v>47</v>
      </c>
      <c r="B2" s="343"/>
      <c r="C2" s="343"/>
      <c r="D2" s="344"/>
      <c r="E2" s="345" t="s">
        <v>154</v>
      </c>
      <c r="F2" s="342"/>
      <c r="G2" s="580" t="s">
        <v>155</v>
      </c>
      <c r="H2" s="580"/>
      <c r="I2" s="580"/>
      <c r="J2" s="581"/>
      <c r="K2" s="582" t="s">
        <v>30</v>
      </c>
      <c r="L2" s="582"/>
      <c r="M2" s="361">
        <v>1</v>
      </c>
    </row>
    <row r="3" spans="1:13" ht="15.75" customHeight="1">
      <c r="A3" s="583" t="s">
        <v>156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5"/>
    </row>
    <row r="4" spans="1:13">
      <c r="A4" s="589" t="s">
        <v>157</v>
      </c>
      <c r="B4" s="591" t="s">
        <v>158</v>
      </c>
      <c r="C4" s="591" t="s">
        <v>58</v>
      </c>
      <c r="D4" s="608" t="s">
        <v>159</v>
      </c>
      <c r="E4" s="586" t="s">
        <v>51</v>
      </c>
      <c r="F4" s="587"/>
      <c r="G4" s="587"/>
      <c r="H4" s="587"/>
      <c r="I4" s="587"/>
      <c r="J4" s="587"/>
      <c r="K4" s="588"/>
      <c r="L4" s="610" t="s">
        <v>52</v>
      </c>
      <c r="M4" s="611"/>
    </row>
    <row r="5" spans="1:13" ht="21.75" customHeight="1">
      <c r="A5" s="590"/>
      <c r="B5" s="582"/>
      <c r="C5" s="582"/>
      <c r="D5" s="609"/>
      <c r="E5" s="346" t="s">
        <v>160</v>
      </c>
      <c r="F5" s="346" t="s">
        <v>161</v>
      </c>
      <c r="G5" s="346" t="s">
        <v>162</v>
      </c>
      <c r="H5" s="346" t="s">
        <v>66</v>
      </c>
      <c r="I5" s="346" t="s">
        <v>67</v>
      </c>
      <c r="J5" s="346" t="s">
        <v>163</v>
      </c>
      <c r="K5" s="347" t="s">
        <v>70</v>
      </c>
      <c r="L5" s="600"/>
      <c r="M5" s="612"/>
    </row>
    <row r="6" spans="1:13" ht="21" customHeight="1">
      <c r="A6" s="592" t="s">
        <v>164</v>
      </c>
      <c r="B6" s="598" t="s">
        <v>165</v>
      </c>
      <c r="C6" s="349" t="s">
        <v>166</v>
      </c>
      <c r="D6" s="347" t="s">
        <v>167</v>
      </c>
      <c r="E6" s="346" t="s">
        <v>73</v>
      </c>
      <c r="F6" s="346" t="s">
        <v>73</v>
      </c>
      <c r="G6" s="346" t="s">
        <v>73</v>
      </c>
      <c r="H6" s="346"/>
      <c r="I6" s="346"/>
      <c r="J6" s="346"/>
      <c r="K6" s="375"/>
      <c r="L6" s="347" t="s">
        <v>168</v>
      </c>
      <c r="M6" s="374"/>
    </row>
    <row r="7" spans="1:13" ht="21" customHeight="1">
      <c r="A7" s="592"/>
      <c r="B7" s="599"/>
      <c r="C7" s="349" t="s">
        <v>92</v>
      </c>
      <c r="D7" s="347" t="s">
        <v>169</v>
      </c>
      <c r="E7" s="346" t="s">
        <v>73</v>
      </c>
      <c r="F7" s="346" t="s">
        <v>73</v>
      </c>
      <c r="G7" s="346" t="s">
        <v>73</v>
      </c>
      <c r="H7" s="346"/>
      <c r="I7" s="346"/>
      <c r="J7" s="346"/>
      <c r="K7" s="375"/>
      <c r="L7" s="347" t="s">
        <v>170</v>
      </c>
      <c r="M7" s="374"/>
    </row>
    <row r="8" spans="1:13" ht="21" customHeight="1">
      <c r="A8" s="592"/>
      <c r="B8" s="599"/>
      <c r="C8" s="349" t="s">
        <v>171</v>
      </c>
      <c r="D8" s="347" t="s">
        <v>172</v>
      </c>
      <c r="E8" s="346" t="s">
        <v>73</v>
      </c>
      <c r="F8" s="346" t="s">
        <v>73</v>
      </c>
      <c r="G8" s="346" t="s">
        <v>73</v>
      </c>
      <c r="H8" s="346"/>
      <c r="I8" s="346"/>
      <c r="J8" s="346"/>
      <c r="K8" s="375"/>
      <c r="L8" s="347" t="s">
        <v>173</v>
      </c>
      <c r="M8" s="374"/>
    </row>
    <row r="9" spans="1:13" ht="21" customHeight="1">
      <c r="A9" s="592"/>
      <c r="B9" s="600"/>
      <c r="C9" s="350" t="s">
        <v>174</v>
      </c>
      <c r="D9" s="351" t="s">
        <v>175</v>
      </c>
      <c r="E9" s="346" t="s">
        <v>73</v>
      </c>
      <c r="F9" s="346"/>
      <c r="G9" s="346"/>
      <c r="H9" s="346"/>
      <c r="I9" s="346"/>
      <c r="J9" s="346"/>
      <c r="K9" s="375"/>
      <c r="L9" s="347" t="s">
        <v>102</v>
      </c>
      <c r="M9" s="374"/>
    </row>
    <row r="10" spans="1:13" ht="21" customHeight="1">
      <c r="A10" s="592"/>
      <c r="B10" s="348" t="s">
        <v>176</v>
      </c>
      <c r="C10" s="349" t="s">
        <v>84</v>
      </c>
      <c r="D10" s="347" t="s">
        <v>172</v>
      </c>
      <c r="E10" s="346" t="s">
        <v>73</v>
      </c>
      <c r="F10" s="346" t="s">
        <v>73</v>
      </c>
      <c r="G10" s="346" t="s">
        <v>73</v>
      </c>
      <c r="H10" s="346"/>
      <c r="I10" s="346"/>
      <c r="J10" s="346"/>
      <c r="K10" s="375"/>
      <c r="L10" s="347" t="s">
        <v>177</v>
      </c>
      <c r="M10" s="374"/>
    </row>
    <row r="11" spans="1:13" ht="27.75" customHeight="1">
      <c r="A11" s="592"/>
      <c r="B11" s="601" t="s">
        <v>178</v>
      </c>
      <c r="C11" s="347" t="s">
        <v>179</v>
      </c>
      <c r="D11" s="347" t="s">
        <v>180</v>
      </c>
      <c r="E11" s="352"/>
      <c r="F11" s="352"/>
      <c r="G11" s="352"/>
      <c r="H11" s="346" t="s">
        <v>73</v>
      </c>
      <c r="I11" s="346"/>
      <c r="J11" s="352"/>
      <c r="K11" s="346"/>
      <c r="L11" s="347" t="s">
        <v>74</v>
      </c>
      <c r="M11" s="374"/>
    </row>
    <row r="12" spans="1:13" ht="27.75" hidden="1" customHeight="1">
      <c r="A12" s="592"/>
      <c r="B12" s="602"/>
      <c r="C12" s="353" t="s">
        <v>82</v>
      </c>
      <c r="D12" s="354" t="s">
        <v>181</v>
      </c>
      <c r="E12" s="355"/>
      <c r="F12" s="355"/>
      <c r="G12" s="355"/>
      <c r="H12" s="356"/>
      <c r="I12" s="346"/>
      <c r="J12" s="352"/>
      <c r="K12" s="356" t="s">
        <v>73</v>
      </c>
      <c r="L12" s="347" t="s">
        <v>74</v>
      </c>
      <c r="M12" s="374"/>
    </row>
    <row r="13" spans="1:13" ht="27.75" customHeight="1">
      <c r="A13" s="592"/>
      <c r="B13" s="602"/>
      <c r="C13" s="349" t="s">
        <v>78</v>
      </c>
      <c r="D13" s="347" t="s">
        <v>182</v>
      </c>
      <c r="E13" s="352"/>
      <c r="F13" s="352"/>
      <c r="G13" s="352"/>
      <c r="H13" s="346" t="s">
        <v>73</v>
      </c>
      <c r="I13" s="346"/>
      <c r="J13" s="352"/>
      <c r="K13" s="346"/>
      <c r="L13" s="347" t="s">
        <v>74</v>
      </c>
      <c r="M13" s="374"/>
    </row>
    <row r="14" spans="1:13" ht="27.75" customHeight="1">
      <c r="A14" s="592"/>
      <c r="B14" s="602"/>
      <c r="C14" s="349" t="s">
        <v>83</v>
      </c>
      <c r="D14" s="347" t="s">
        <v>183</v>
      </c>
      <c r="E14" s="352"/>
      <c r="F14" s="352"/>
      <c r="G14" s="352"/>
      <c r="H14" s="346" t="s">
        <v>73</v>
      </c>
      <c r="I14" s="346"/>
      <c r="J14" s="352"/>
      <c r="K14" s="346"/>
      <c r="L14" s="347" t="s">
        <v>74</v>
      </c>
      <c r="M14" s="374"/>
    </row>
    <row r="15" spans="1:13" ht="27.75" customHeight="1">
      <c r="A15" s="592"/>
      <c r="B15" s="602"/>
      <c r="C15" s="605" t="s">
        <v>184</v>
      </c>
      <c r="D15" s="347" t="s">
        <v>185</v>
      </c>
      <c r="E15" s="352"/>
      <c r="F15" s="352"/>
      <c r="G15" s="352"/>
      <c r="H15" s="357" t="s">
        <v>73</v>
      </c>
      <c r="I15" s="346"/>
      <c r="J15" s="352"/>
      <c r="K15" s="346"/>
      <c r="L15" s="376" t="s">
        <v>74</v>
      </c>
      <c r="M15" s="374"/>
    </row>
    <row r="16" spans="1:13" ht="27.75" customHeight="1">
      <c r="A16" s="592"/>
      <c r="B16" s="602"/>
      <c r="C16" s="606"/>
      <c r="D16" s="347" t="s">
        <v>186</v>
      </c>
      <c r="E16" s="352"/>
      <c r="F16" s="352"/>
      <c r="G16" s="352"/>
      <c r="H16" s="357" t="s">
        <v>73</v>
      </c>
      <c r="I16" s="346"/>
      <c r="J16" s="352"/>
      <c r="K16" s="346"/>
      <c r="L16" s="376" t="s">
        <v>74</v>
      </c>
      <c r="M16" s="374"/>
    </row>
    <row r="17" spans="1:13" ht="27.75" customHeight="1">
      <c r="A17" s="592"/>
      <c r="B17" s="602"/>
      <c r="C17" s="607"/>
      <c r="D17" s="347" t="s">
        <v>180</v>
      </c>
      <c r="E17" s="358"/>
      <c r="F17" s="358"/>
      <c r="G17" s="358"/>
      <c r="H17" s="357" t="s">
        <v>73</v>
      </c>
      <c r="I17" s="358"/>
      <c r="J17" s="358"/>
      <c r="K17" s="357"/>
      <c r="L17" s="376" t="s">
        <v>74</v>
      </c>
      <c r="M17" s="374"/>
    </row>
    <row r="18" spans="1:13" ht="27.75" customHeight="1">
      <c r="A18" s="592"/>
      <c r="B18" s="602"/>
      <c r="C18" s="349" t="s">
        <v>187</v>
      </c>
      <c r="D18" s="347" t="s">
        <v>188</v>
      </c>
      <c r="E18" s="346" t="s">
        <v>73</v>
      </c>
      <c r="F18" s="346"/>
      <c r="G18" s="346"/>
      <c r="H18" s="357"/>
      <c r="I18" s="357"/>
      <c r="J18" s="357"/>
      <c r="K18" s="357"/>
      <c r="L18" s="376" t="s">
        <v>189</v>
      </c>
      <c r="M18" s="374"/>
    </row>
    <row r="19" spans="1:13" ht="27.75" customHeight="1">
      <c r="A19" s="592"/>
      <c r="B19" s="603"/>
      <c r="C19" s="346" t="s">
        <v>88</v>
      </c>
      <c r="D19" s="347" t="s">
        <v>190</v>
      </c>
      <c r="E19" s="346"/>
      <c r="F19" s="346" t="s">
        <v>73</v>
      </c>
      <c r="G19" s="346"/>
      <c r="H19" s="357"/>
      <c r="I19" s="357"/>
      <c r="J19" s="357"/>
      <c r="K19" s="357"/>
      <c r="L19" s="376" t="s">
        <v>191</v>
      </c>
      <c r="M19" s="374"/>
    </row>
    <row r="20" spans="1:13" ht="43.5" customHeight="1">
      <c r="A20" s="593" t="s">
        <v>192</v>
      </c>
      <c r="B20" s="347" t="s">
        <v>193</v>
      </c>
      <c r="C20" s="346" t="s">
        <v>194</v>
      </c>
      <c r="D20" s="347" t="s">
        <v>195</v>
      </c>
      <c r="E20" s="346" t="s">
        <v>73</v>
      </c>
      <c r="F20" s="346"/>
      <c r="G20" s="346"/>
      <c r="H20" s="346"/>
      <c r="I20" s="346"/>
      <c r="J20" s="346"/>
      <c r="K20" s="346"/>
      <c r="L20" s="347" t="s">
        <v>196</v>
      </c>
      <c r="M20" s="374"/>
    </row>
    <row r="21" spans="1:13" ht="43.5" customHeight="1">
      <c r="A21" s="592"/>
      <c r="B21" s="351" t="s">
        <v>197</v>
      </c>
      <c r="C21" s="359" t="s">
        <v>99</v>
      </c>
      <c r="D21" s="360" t="s">
        <v>198</v>
      </c>
      <c r="E21" s="346" t="s">
        <v>73</v>
      </c>
      <c r="F21" s="361"/>
      <c r="G21" s="361"/>
      <c r="H21" s="361"/>
      <c r="I21" s="361"/>
      <c r="J21" s="361"/>
      <c r="K21" s="361"/>
      <c r="L21" s="347" t="s">
        <v>97</v>
      </c>
      <c r="M21" s="374"/>
    </row>
    <row r="22" spans="1:13" ht="31.5" customHeight="1">
      <c r="A22" s="594"/>
      <c r="B22" s="351" t="s">
        <v>199</v>
      </c>
      <c r="C22" s="359" t="s">
        <v>101</v>
      </c>
      <c r="D22" s="360" t="s">
        <v>195</v>
      </c>
      <c r="E22" s="346" t="s">
        <v>73</v>
      </c>
      <c r="F22" s="361"/>
      <c r="G22" s="361"/>
      <c r="H22" s="361"/>
      <c r="I22" s="361"/>
      <c r="J22" s="361"/>
      <c r="K22" s="361"/>
      <c r="L22" s="347" t="s">
        <v>200</v>
      </c>
      <c r="M22" s="374"/>
    </row>
    <row r="23" spans="1:13" ht="31.5" customHeight="1">
      <c r="A23" s="593" t="s">
        <v>201</v>
      </c>
      <c r="B23" s="347" t="s">
        <v>202</v>
      </c>
      <c r="C23" s="346" t="s">
        <v>203</v>
      </c>
      <c r="D23" s="347" t="s">
        <v>172</v>
      </c>
      <c r="E23" s="346" t="s">
        <v>73</v>
      </c>
      <c r="F23" s="346" t="s">
        <v>73</v>
      </c>
      <c r="G23" s="346" t="s">
        <v>73</v>
      </c>
      <c r="H23" s="346"/>
      <c r="I23" s="346"/>
      <c r="J23" s="346"/>
      <c r="K23" s="346"/>
      <c r="L23" s="347" t="s">
        <v>204</v>
      </c>
      <c r="M23" s="374"/>
    </row>
    <row r="24" spans="1:13" ht="42.75" customHeight="1">
      <c r="A24" s="592"/>
      <c r="B24" s="347" t="s">
        <v>205</v>
      </c>
      <c r="C24" s="347" t="s">
        <v>203</v>
      </c>
      <c r="D24" s="347" t="s">
        <v>172</v>
      </c>
      <c r="E24" s="346" t="s">
        <v>73</v>
      </c>
      <c r="F24" s="346" t="s">
        <v>73</v>
      </c>
      <c r="G24" s="346" t="s">
        <v>73</v>
      </c>
      <c r="H24" s="346"/>
      <c r="I24" s="346"/>
      <c r="J24" s="346"/>
      <c r="K24" s="346"/>
      <c r="L24" s="347" t="s">
        <v>204</v>
      </c>
      <c r="M24" s="374"/>
    </row>
    <row r="25" spans="1:13" ht="42.75" customHeight="1">
      <c r="A25" s="592"/>
      <c r="B25" s="347" t="s">
        <v>206</v>
      </c>
      <c r="C25" s="362" t="s">
        <v>207</v>
      </c>
      <c r="D25" s="347" t="s">
        <v>208</v>
      </c>
      <c r="E25" s="346" t="s">
        <v>73</v>
      </c>
      <c r="F25" s="346" t="s">
        <v>73</v>
      </c>
      <c r="G25" s="346" t="s">
        <v>73</v>
      </c>
      <c r="H25" s="346"/>
      <c r="I25" s="346"/>
      <c r="J25" s="346"/>
      <c r="K25" s="346"/>
      <c r="L25" s="347" t="s">
        <v>209</v>
      </c>
      <c r="M25" s="374"/>
    </row>
    <row r="26" spans="1:13" ht="15.75" customHeight="1">
      <c r="A26" s="592"/>
      <c r="B26" s="347" t="s">
        <v>206</v>
      </c>
      <c r="C26" s="352" t="s">
        <v>210</v>
      </c>
      <c r="D26" s="347" t="s">
        <v>195</v>
      </c>
      <c r="E26" s="346" t="s">
        <v>73</v>
      </c>
      <c r="F26" s="352"/>
      <c r="G26" s="352"/>
      <c r="H26" s="352"/>
      <c r="I26" s="352"/>
      <c r="J26" s="352"/>
      <c r="K26" s="352"/>
      <c r="L26" s="347" t="s">
        <v>209</v>
      </c>
      <c r="M26" s="374"/>
    </row>
    <row r="27" spans="1:13" ht="15.75" customHeight="1">
      <c r="A27" s="592"/>
      <c r="B27" s="347" t="s">
        <v>206</v>
      </c>
      <c r="C27" s="352" t="s">
        <v>211</v>
      </c>
      <c r="D27" s="347" t="s">
        <v>208</v>
      </c>
      <c r="E27" s="346" t="s">
        <v>73</v>
      </c>
      <c r="F27" s="346" t="s">
        <v>73</v>
      </c>
      <c r="G27" s="346" t="s">
        <v>73</v>
      </c>
      <c r="H27" s="352"/>
      <c r="I27" s="352"/>
      <c r="J27" s="352"/>
      <c r="K27" s="352"/>
      <c r="L27" s="347" t="s">
        <v>209</v>
      </c>
      <c r="M27" s="374"/>
    </row>
    <row r="28" spans="1:13" ht="15.75" customHeight="1">
      <c r="A28" s="592"/>
      <c r="B28" s="347" t="s">
        <v>206</v>
      </c>
      <c r="C28" s="352" t="s">
        <v>211</v>
      </c>
      <c r="D28" s="347" t="s">
        <v>195</v>
      </c>
      <c r="E28" s="346" t="s">
        <v>73</v>
      </c>
      <c r="F28" s="346"/>
      <c r="G28" s="346"/>
      <c r="H28" s="352"/>
      <c r="I28" s="352"/>
      <c r="J28" s="352"/>
      <c r="K28" s="352"/>
      <c r="L28" s="347" t="s">
        <v>209</v>
      </c>
      <c r="M28" s="374"/>
    </row>
    <row r="29" spans="1:13">
      <c r="A29" s="592"/>
      <c r="B29" s="352" t="s">
        <v>115</v>
      </c>
      <c r="C29" s="352" t="s">
        <v>211</v>
      </c>
      <c r="D29" s="347" t="s">
        <v>212</v>
      </c>
      <c r="E29" s="346" t="s">
        <v>73</v>
      </c>
      <c r="F29" s="346" t="s">
        <v>73</v>
      </c>
      <c r="G29" s="346" t="s">
        <v>73</v>
      </c>
      <c r="H29" s="352"/>
      <c r="I29" s="352"/>
      <c r="J29" s="352"/>
      <c r="K29" s="352"/>
      <c r="L29" s="362" t="s">
        <v>115</v>
      </c>
      <c r="M29" s="374"/>
    </row>
    <row r="30" spans="1:13">
      <c r="A30" s="592"/>
      <c r="B30" s="352" t="s">
        <v>115</v>
      </c>
      <c r="C30" s="363" t="s">
        <v>211</v>
      </c>
      <c r="D30" s="364" t="s">
        <v>195</v>
      </c>
      <c r="E30" s="346" t="s">
        <v>73</v>
      </c>
      <c r="F30" s="363"/>
      <c r="G30" s="363"/>
      <c r="H30" s="363"/>
      <c r="I30" s="363"/>
      <c r="J30" s="363"/>
      <c r="K30" s="363"/>
      <c r="L30" s="362" t="s">
        <v>115</v>
      </c>
      <c r="M30" s="377"/>
    </row>
    <row r="31" spans="1:13">
      <c r="A31" s="592"/>
      <c r="B31" s="352" t="s">
        <v>115</v>
      </c>
      <c r="C31" s="363" t="s">
        <v>213</v>
      </c>
      <c r="D31" s="364" t="s">
        <v>195</v>
      </c>
      <c r="E31" s="346" t="s">
        <v>73</v>
      </c>
      <c r="F31" s="363"/>
      <c r="G31" s="363"/>
      <c r="H31" s="363"/>
      <c r="I31" s="363"/>
      <c r="J31" s="363"/>
      <c r="K31" s="363"/>
      <c r="L31" s="362" t="s">
        <v>115</v>
      </c>
      <c r="M31" s="377"/>
    </row>
    <row r="32" spans="1:13">
      <c r="A32" s="592"/>
      <c r="B32" s="352" t="s">
        <v>115</v>
      </c>
      <c r="C32" s="363" t="s">
        <v>214</v>
      </c>
      <c r="D32" s="364" t="s">
        <v>195</v>
      </c>
      <c r="E32" s="346" t="s">
        <v>73</v>
      </c>
      <c r="F32" s="363"/>
      <c r="G32" s="363"/>
      <c r="H32" s="363"/>
      <c r="I32" s="363"/>
      <c r="J32" s="363"/>
      <c r="K32" s="363"/>
      <c r="L32" s="362" t="s">
        <v>115</v>
      </c>
      <c r="M32" s="377"/>
    </row>
    <row r="33" spans="1:13">
      <c r="A33" s="594"/>
      <c r="B33" s="352" t="s">
        <v>115</v>
      </c>
      <c r="C33" s="363" t="s">
        <v>215</v>
      </c>
      <c r="D33" s="364" t="s">
        <v>216</v>
      </c>
      <c r="E33" s="346" t="s">
        <v>73</v>
      </c>
      <c r="F33" s="363"/>
      <c r="G33" s="363"/>
      <c r="H33" s="363"/>
      <c r="I33" s="363"/>
      <c r="J33" s="363"/>
      <c r="K33" s="363"/>
      <c r="L33" s="362" t="s">
        <v>115</v>
      </c>
      <c r="M33" s="377"/>
    </row>
    <row r="34" spans="1:13">
      <c r="A34" s="595" t="s">
        <v>217</v>
      </c>
      <c r="B34" s="352" t="s">
        <v>218</v>
      </c>
      <c r="C34" s="352" t="s">
        <v>219</v>
      </c>
      <c r="D34" s="347" t="s">
        <v>220</v>
      </c>
      <c r="E34" s="346" t="s">
        <v>73</v>
      </c>
      <c r="F34" s="352"/>
      <c r="G34" s="352"/>
      <c r="H34" s="352"/>
      <c r="I34" s="352"/>
      <c r="J34" s="352"/>
      <c r="K34" s="352"/>
      <c r="L34" s="347" t="s">
        <v>221</v>
      </c>
      <c r="M34" s="377"/>
    </row>
    <row r="35" spans="1:13">
      <c r="A35" s="596"/>
      <c r="B35" s="352" t="s">
        <v>218</v>
      </c>
      <c r="C35" s="352" t="s">
        <v>222</v>
      </c>
      <c r="D35" s="347" t="s">
        <v>220</v>
      </c>
      <c r="E35" s="346" t="s">
        <v>73</v>
      </c>
      <c r="F35" s="352"/>
      <c r="G35" s="352"/>
      <c r="H35" s="352"/>
      <c r="I35" s="352"/>
      <c r="J35" s="352"/>
      <c r="K35" s="352"/>
      <c r="L35" s="347" t="s">
        <v>221</v>
      </c>
      <c r="M35" s="377"/>
    </row>
    <row r="36" spans="1:13">
      <c r="A36" s="596"/>
      <c r="B36" s="604" t="s">
        <v>223</v>
      </c>
      <c r="C36" s="604" t="s">
        <v>224</v>
      </c>
      <c r="D36" s="351" t="s">
        <v>225</v>
      </c>
      <c r="E36" s="346" t="s">
        <v>73</v>
      </c>
      <c r="F36" s="352"/>
      <c r="G36" s="352"/>
      <c r="H36" s="352"/>
      <c r="I36" s="352"/>
      <c r="J36" s="352"/>
      <c r="K36" s="352"/>
      <c r="L36" s="362" t="s">
        <v>131</v>
      </c>
      <c r="M36" s="377"/>
    </row>
    <row r="37" spans="1:13">
      <c r="A37" s="596"/>
      <c r="B37" s="604"/>
      <c r="C37" s="604"/>
      <c r="D37" s="351" t="s">
        <v>226</v>
      </c>
      <c r="E37" s="346" t="s">
        <v>73</v>
      </c>
      <c r="F37" s="346" t="s">
        <v>73</v>
      </c>
      <c r="G37" s="346" t="s">
        <v>73</v>
      </c>
      <c r="H37" s="352"/>
      <c r="I37" s="352"/>
      <c r="J37" s="352"/>
      <c r="K37" s="352"/>
      <c r="L37" s="362" t="s">
        <v>131</v>
      </c>
      <c r="M37" s="378"/>
    </row>
    <row r="38" spans="1:13">
      <c r="A38" s="596"/>
      <c r="B38" s="604"/>
      <c r="C38" s="604"/>
      <c r="D38" s="351" t="s">
        <v>227</v>
      </c>
      <c r="E38" s="346" t="s">
        <v>73</v>
      </c>
      <c r="F38" s="352"/>
      <c r="G38" s="352"/>
      <c r="H38" s="352"/>
      <c r="I38" s="352"/>
      <c r="J38" s="352"/>
      <c r="K38" s="352"/>
      <c r="L38" s="362" t="s">
        <v>131</v>
      </c>
      <c r="M38" s="378"/>
    </row>
    <row r="39" spans="1:13">
      <c r="A39" s="597"/>
      <c r="B39" s="352" t="s">
        <v>228</v>
      </c>
      <c r="C39" s="352" t="s">
        <v>229</v>
      </c>
      <c r="D39" s="347" t="s">
        <v>220</v>
      </c>
      <c r="E39" s="346" t="s">
        <v>73</v>
      </c>
      <c r="F39" s="352"/>
      <c r="G39" s="352"/>
      <c r="H39" s="352"/>
      <c r="I39" s="352"/>
      <c r="J39" s="352"/>
      <c r="K39" s="352"/>
      <c r="L39" s="362" t="s">
        <v>135</v>
      </c>
      <c r="M39" s="378"/>
    </row>
    <row r="40" spans="1:13">
      <c r="A40" s="365" t="s">
        <v>230</v>
      </c>
      <c r="B40" s="366" t="s">
        <v>231</v>
      </c>
      <c r="C40" s="366" t="s">
        <v>232</v>
      </c>
      <c r="D40" s="367" t="s">
        <v>233</v>
      </c>
      <c r="E40" s="368" t="s">
        <v>73</v>
      </c>
      <c r="F40" s="368" t="s">
        <v>73</v>
      </c>
      <c r="G40" s="368" t="s">
        <v>73</v>
      </c>
      <c r="H40" s="366"/>
      <c r="I40" s="366"/>
      <c r="J40" s="366"/>
      <c r="K40" s="366"/>
      <c r="L40" s="379" t="s">
        <v>131</v>
      </c>
      <c r="M40" s="380"/>
    </row>
    <row r="41" spans="1:13">
      <c r="A41" s="369"/>
      <c r="B41" s="369"/>
      <c r="C41" s="369"/>
      <c r="D41" s="370"/>
      <c r="E41" s="369"/>
      <c r="F41" s="369"/>
      <c r="G41" s="369"/>
      <c r="H41" s="369"/>
      <c r="I41" s="369"/>
      <c r="J41" s="369"/>
      <c r="K41" s="369"/>
      <c r="L41" s="381"/>
      <c r="M41" s="382"/>
    </row>
    <row r="42" spans="1:13">
      <c r="A42" s="371"/>
      <c r="B42" s="372"/>
      <c r="C42" s="372"/>
      <c r="D42" s="373"/>
      <c r="E42" s="371"/>
      <c r="F42" s="371"/>
      <c r="G42" s="371"/>
      <c r="H42" s="371"/>
      <c r="I42" s="371"/>
      <c r="J42" s="371"/>
      <c r="K42" s="371"/>
      <c r="L42" s="383"/>
      <c r="M42" s="382"/>
    </row>
    <row r="43" spans="1:13">
      <c r="A43" s="371"/>
      <c r="B43" s="372"/>
      <c r="C43" s="372"/>
      <c r="D43" s="373"/>
      <c r="E43" s="371"/>
      <c r="F43" s="371"/>
      <c r="G43" s="371"/>
      <c r="H43" s="371"/>
      <c r="I43" s="371"/>
      <c r="J43" s="371"/>
      <c r="K43" s="371"/>
      <c r="L43" s="383"/>
      <c r="M43" s="382"/>
    </row>
    <row r="44" spans="1:13">
      <c r="A44" s="371"/>
      <c r="B44" s="372"/>
      <c r="C44" s="372"/>
      <c r="D44" s="373"/>
      <c r="E44" s="371"/>
      <c r="F44" s="371"/>
      <c r="G44" s="371"/>
      <c r="H44" s="371"/>
      <c r="I44" s="371"/>
      <c r="J44" s="371"/>
      <c r="K44" s="371"/>
      <c r="L44" s="383"/>
      <c r="M44" s="382"/>
    </row>
    <row r="45" spans="1:13">
      <c r="A45" s="371"/>
      <c r="B45" s="372"/>
      <c r="C45" s="372"/>
      <c r="D45" s="373"/>
      <c r="E45" s="371"/>
      <c r="F45" s="371"/>
      <c r="G45" s="371"/>
      <c r="H45" s="371"/>
      <c r="I45" s="371"/>
      <c r="J45" s="371"/>
      <c r="K45" s="371"/>
      <c r="L45" s="383"/>
      <c r="M45" s="382"/>
    </row>
    <row r="46" spans="1:13">
      <c r="A46" s="371"/>
      <c r="B46" s="372"/>
      <c r="C46" s="372"/>
      <c r="D46" s="373"/>
      <c r="E46" s="371"/>
      <c r="F46" s="371"/>
      <c r="G46" s="371"/>
      <c r="H46" s="371"/>
      <c r="I46" s="371"/>
      <c r="J46" s="371"/>
      <c r="K46" s="371"/>
      <c r="L46" s="383"/>
      <c r="M46" s="382"/>
    </row>
    <row r="47" spans="1:13">
      <c r="A47" s="371"/>
      <c r="B47" s="372"/>
      <c r="C47" s="372"/>
      <c r="D47" s="373"/>
      <c r="E47" s="371"/>
      <c r="F47" s="371"/>
      <c r="G47" s="371"/>
      <c r="H47" s="371"/>
      <c r="I47" s="371"/>
      <c r="J47" s="371"/>
      <c r="K47" s="371"/>
      <c r="L47" s="383"/>
      <c r="M47" s="382"/>
    </row>
  </sheetData>
  <mergeCells count="20">
    <mergeCell ref="C15:C17"/>
    <mergeCell ref="C36:C38"/>
    <mergeCell ref="D4:D5"/>
    <mergeCell ref="L4:L5"/>
    <mergeCell ref="M4:M5"/>
    <mergeCell ref="A6:A19"/>
    <mergeCell ref="A20:A22"/>
    <mergeCell ref="A23:A33"/>
    <mergeCell ref="A34:A39"/>
    <mergeCell ref="B4:B5"/>
    <mergeCell ref="B6:B9"/>
    <mergeCell ref="B11:B19"/>
    <mergeCell ref="B36:B38"/>
    <mergeCell ref="A1:M1"/>
    <mergeCell ref="G2:J2"/>
    <mergeCell ref="K2:L2"/>
    <mergeCell ref="A3:M3"/>
    <mergeCell ref="E4:K4"/>
    <mergeCell ref="A4:A5"/>
    <mergeCell ref="C4:C5"/>
  </mergeCells>
  <phoneticPr fontId="91" type="noConversion"/>
  <pageMargins left="0.59055118110236204" right="0" top="0" bottom="0" header="0.511811023622047" footer="0.511811023622047"/>
  <pageSetup paperSize="9" scale="91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N54"/>
  <sheetViews>
    <sheetView tabSelected="1" workbookViewId="0">
      <pane xSplit="3" ySplit="5" topLeftCell="D6" activePane="bottomRight" state="frozen"/>
      <selection pane="topRight"/>
      <selection pane="bottomLeft"/>
      <selection pane="bottomRight" activeCell="P11" sqref="P11"/>
    </sheetView>
  </sheetViews>
  <sheetFormatPr defaultColWidth="9" defaultRowHeight="14.25"/>
  <cols>
    <col min="1" max="1" width="15.125" customWidth="1"/>
    <col min="2" max="2" width="9.375" customWidth="1"/>
    <col min="3" max="3" width="15.625" customWidth="1"/>
    <col min="4" max="4" width="16.375" customWidth="1"/>
    <col min="5" max="5" width="12.875" customWidth="1"/>
    <col min="6" max="6" width="11.875" customWidth="1"/>
    <col min="7" max="7" width="13" style="16" customWidth="1"/>
    <col min="8" max="8" width="7.625" style="16" customWidth="1"/>
    <col min="9" max="10" width="9.375" style="301" hidden="1" customWidth="1"/>
    <col min="11" max="11" width="12.875" style="16" customWidth="1"/>
    <col min="12" max="12" width="10.875" style="16" hidden="1" customWidth="1"/>
    <col min="13" max="13" width="15.375" customWidth="1"/>
    <col min="14" max="14" width="19.625" customWidth="1"/>
    <col min="18" max="18" width="17.125" customWidth="1"/>
  </cols>
  <sheetData>
    <row r="1" spans="1:14">
      <c r="B1" s="302"/>
      <c r="C1" s="303"/>
      <c r="D1" s="302"/>
      <c r="E1" s="302"/>
      <c r="F1" s="302"/>
      <c r="G1" s="304"/>
      <c r="H1" s="304"/>
      <c r="I1" s="326"/>
      <c r="J1" s="326"/>
      <c r="K1" s="304"/>
      <c r="L1" s="304"/>
      <c r="M1" s="302"/>
      <c r="N1" s="302"/>
    </row>
    <row r="2" spans="1:14" ht="22.5" customHeight="1">
      <c r="B2" s="613" t="s">
        <v>234</v>
      </c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</row>
    <row r="3" spans="1:14" ht="20.25" customHeight="1">
      <c r="B3" s="614" t="s">
        <v>235</v>
      </c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</row>
    <row r="4" spans="1:14" ht="14.25" customHeight="1">
      <c r="A4" s="40"/>
      <c r="B4" s="615" t="s">
        <v>49</v>
      </c>
      <c r="C4" s="615" t="s">
        <v>28</v>
      </c>
      <c r="D4" s="615"/>
      <c r="E4" s="615"/>
      <c r="F4" s="615"/>
      <c r="G4" s="616" t="s">
        <v>236</v>
      </c>
      <c r="H4" s="617"/>
      <c r="I4" s="617"/>
      <c r="J4" s="617"/>
      <c r="K4" s="617"/>
      <c r="L4" s="617"/>
      <c r="M4" s="618"/>
      <c r="N4" s="615" t="s">
        <v>237</v>
      </c>
    </row>
    <row r="5" spans="1:14" ht="24">
      <c r="A5" s="40"/>
      <c r="B5" s="615"/>
      <c r="C5" s="474" t="s">
        <v>58</v>
      </c>
      <c r="D5" s="474" t="s">
        <v>159</v>
      </c>
      <c r="E5" s="474" t="s">
        <v>238</v>
      </c>
      <c r="F5" s="474" t="s">
        <v>239</v>
      </c>
      <c r="G5" s="8" t="s">
        <v>240</v>
      </c>
      <c r="H5" s="8" t="s">
        <v>241</v>
      </c>
      <c r="I5" s="327" t="s">
        <v>242</v>
      </c>
      <c r="J5" s="489" t="s">
        <v>243</v>
      </c>
      <c r="K5" s="8" t="s">
        <v>244</v>
      </c>
      <c r="L5" s="490" t="s">
        <v>245</v>
      </c>
      <c r="M5" s="474" t="s">
        <v>246</v>
      </c>
      <c r="N5" s="615"/>
    </row>
    <row r="6" spans="1:14" s="16" customFormat="1" ht="26.1" customHeight="1">
      <c r="A6" s="619" t="s">
        <v>164</v>
      </c>
      <c r="B6" s="312">
        <v>1</v>
      </c>
      <c r="C6" s="312" t="s">
        <v>166</v>
      </c>
      <c r="D6" s="312" t="s">
        <v>167</v>
      </c>
      <c r="E6" s="312" t="s">
        <v>328</v>
      </c>
      <c r="F6" s="491" t="s">
        <v>804</v>
      </c>
      <c r="G6" s="492" t="e">
        <f>'编号10 天然气消耗量统计表'!#REF!/10000</f>
        <v>#REF!</v>
      </c>
      <c r="H6" s="312" t="s">
        <v>742</v>
      </c>
      <c r="I6" s="493">
        <v>1</v>
      </c>
      <c r="J6" s="493">
        <v>6</v>
      </c>
      <c r="K6" s="312" t="s">
        <v>10</v>
      </c>
      <c r="L6" s="312">
        <v>6</v>
      </c>
      <c r="M6" s="312"/>
      <c r="N6" s="312"/>
    </row>
    <row r="7" spans="1:14" s="16" customFormat="1">
      <c r="A7" s="620"/>
      <c r="B7" s="305">
        <v>2</v>
      </c>
      <c r="C7" s="8" t="s">
        <v>171</v>
      </c>
      <c r="D7" s="8" t="s">
        <v>172</v>
      </c>
      <c r="E7" s="8" t="s">
        <v>247</v>
      </c>
      <c r="F7" s="475" t="s">
        <v>248</v>
      </c>
      <c r="G7" s="305">
        <f>'编号11 柴油消耗统计-应急发电机'!O6</f>
        <v>0</v>
      </c>
      <c r="H7" s="8" t="s">
        <v>249</v>
      </c>
      <c r="I7" s="327">
        <v>2</v>
      </c>
      <c r="J7" s="327">
        <v>3</v>
      </c>
      <c r="K7" s="8" t="s">
        <v>250</v>
      </c>
      <c r="L7" s="8">
        <v>6</v>
      </c>
      <c r="M7" s="8"/>
      <c r="N7" s="8"/>
    </row>
    <row r="8" spans="1:14" s="16" customFormat="1">
      <c r="A8" s="620"/>
      <c r="B8" s="312">
        <v>3</v>
      </c>
      <c r="C8" s="312" t="s">
        <v>92</v>
      </c>
      <c r="D8" s="312" t="s">
        <v>169</v>
      </c>
      <c r="E8" s="312" t="s">
        <v>805</v>
      </c>
      <c r="F8" s="491" t="s">
        <v>804</v>
      </c>
      <c r="G8" s="492" t="e">
        <f>#REF!/1000</f>
        <v>#REF!</v>
      </c>
      <c r="H8" s="312" t="s">
        <v>249</v>
      </c>
      <c r="I8" s="493">
        <v>3</v>
      </c>
      <c r="J8" s="493">
        <v>1</v>
      </c>
      <c r="K8" s="312" t="s">
        <v>252</v>
      </c>
      <c r="L8" s="312">
        <v>1</v>
      </c>
      <c r="M8" s="312"/>
      <c r="N8" s="312"/>
    </row>
    <row r="9" spans="1:14" s="16" customFormat="1" ht="24">
      <c r="A9" s="620"/>
      <c r="B9" s="305">
        <v>4</v>
      </c>
      <c r="C9" s="474" t="s">
        <v>806</v>
      </c>
      <c r="D9" s="8" t="s">
        <v>175</v>
      </c>
      <c r="E9" s="474" t="s">
        <v>174</v>
      </c>
      <c r="F9" s="494" t="s">
        <v>265</v>
      </c>
      <c r="G9" s="503">
        <f>+'编号12 丙烷消耗量统计表'!N10</f>
        <v>0</v>
      </c>
      <c r="H9" s="8" t="s">
        <v>254</v>
      </c>
      <c r="I9" s="327">
        <v>2</v>
      </c>
      <c r="J9" s="489">
        <v>3</v>
      </c>
      <c r="K9" s="8" t="s">
        <v>807</v>
      </c>
      <c r="L9" s="490"/>
      <c r="M9" s="474"/>
      <c r="N9" s="474"/>
    </row>
    <row r="10" spans="1:14" ht="14.25" customHeight="1">
      <c r="A10" s="620"/>
      <c r="B10" s="305">
        <v>5</v>
      </c>
      <c r="C10" s="8" t="s">
        <v>84</v>
      </c>
      <c r="D10" s="8" t="s">
        <v>212</v>
      </c>
      <c r="E10" s="8" t="s">
        <v>251</v>
      </c>
      <c r="F10" s="475" t="s">
        <v>248</v>
      </c>
      <c r="G10" s="305">
        <f>'[1]编号7 汽油消耗统计-商务汽车'!H73</f>
        <v>0</v>
      </c>
      <c r="H10" s="8" t="s">
        <v>249</v>
      </c>
      <c r="I10" s="327">
        <v>3</v>
      </c>
      <c r="J10" s="489">
        <v>1</v>
      </c>
      <c r="K10" s="8" t="s">
        <v>252</v>
      </c>
      <c r="L10" s="490">
        <v>1</v>
      </c>
      <c r="M10" s="474"/>
      <c r="N10" s="474"/>
    </row>
    <row r="11" spans="1:14" ht="24">
      <c r="A11" s="620"/>
      <c r="B11" s="305">
        <v>6</v>
      </c>
      <c r="C11" s="8" t="s">
        <v>179</v>
      </c>
      <c r="D11" s="8" t="s">
        <v>180</v>
      </c>
      <c r="E11" s="8" t="s">
        <v>253</v>
      </c>
      <c r="F11" s="306" t="s">
        <v>66</v>
      </c>
      <c r="G11" s="305">
        <f>'编号1~5 空调制冷剂逸散统计表'!C10</f>
        <v>2.75</v>
      </c>
      <c r="H11" s="8" t="s">
        <v>254</v>
      </c>
      <c r="I11" s="327">
        <v>3</v>
      </c>
      <c r="J11" s="489">
        <v>1</v>
      </c>
      <c r="K11" s="8" t="s">
        <v>252</v>
      </c>
      <c r="L11" s="490">
        <v>1</v>
      </c>
      <c r="M11" s="474"/>
      <c r="N11" s="328"/>
    </row>
    <row r="12" spans="1:14">
      <c r="A12" s="620"/>
      <c r="B12" s="305">
        <v>7</v>
      </c>
      <c r="C12" s="8" t="s">
        <v>78</v>
      </c>
      <c r="D12" s="8" t="s">
        <v>182</v>
      </c>
      <c r="E12" s="8" t="s">
        <v>255</v>
      </c>
      <c r="F12" s="306" t="s">
        <v>66</v>
      </c>
      <c r="G12" s="305">
        <f>'编号1~5 空调制冷剂逸散统计表'!C12</f>
        <v>1.2</v>
      </c>
      <c r="H12" s="8" t="s">
        <v>254</v>
      </c>
      <c r="I12" s="327">
        <v>3</v>
      </c>
      <c r="J12" s="489">
        <v>1</v>
      </c>
      <c r="K12" s="8" t="s">
        <v>252</v>
      </c>
      <c r="L12" s="490">
        <v>1</v>
      </c>
      <c r="M12" s="474"/>
      <c r="N12" s="474"/>
    </row>
    <row r="13" spans="1:14">
      <c r="A13" s="620"/>
      <c r="B13" s="305">
        <v>8</v>
      </c>
      <c r="C13" s="8" t="s">
        <v>83</v>
      </c>
      <c r="D13" s="8" t="s">
        <v>183</v>
      </c>
      <c r="E13" s="8" t="s">
        <v>256</v>
      </c>
      <c r="F13" s="306" t="s">
        <v>66</v>
      </c>
      <c r="G13" s="305">
        <f>'编号1~5 空调制冷剂逸散统计表'!C13</f>
        <v>6.7</v>
      </c>
      <c r="H13" s="8" t="s">
        <v>254</v>
      </c>
      <c r="I13" s="327">
        <v>3</v>
      </c>
      <c r="J13" s="489">
        <v>1</v>
      </c>
      <c r="K13" s="8" t="s">
        <v>252</v>
      </c>
      <c r="L13" s="490">
        <v>1</v>
      </c>
      <c r="M13" s="474"/>
      <c r="N13" s="474"/>
    </row>
    <row r="14" spans="1:14">
      <c r="A14" s="620"/>
      <c r="B14" s="621">
        <v>9</v>
      </c>
      <c r="C14" s="624" t="s">
        <v>184</v>
      </c>
      <c r="D14" s="8" t="s">
        <v>185</v>
      </c>
      <c r="E14" s="8" t="s">
        <v>257</v>
      </c>
      <c r="F14" s="306" t="s">
        <v>66</v>
      </c>
      <c r="G14" s="305">
        <f>'[1]编号1~5 空调制冷剂逸散统计表'!C14</f>
        <v>0.14099999999999999</v>
      </c>
      <c r="H14" s="8" t="s">
        <v>254</v>
      </c>
      <c r="I14" s="327">
        <v>2</v>
      </c>
      <c r="J14" s="489">
        <v>3</v>
      </c>
      <c r="K14" s="8" t="s">
        <v>258</v>
      </c>
      <c r="L14" s="490">
        <v>3</v>
      </c>
      <c r="M14" s="474"/>
      <c r="N14" s="474"/>
    </row>
    <row r="15" spans="1:14">
      <c r="A15" s="620"/>
      <c r="B15" s="622"/>
      <c r="C15" s="625"/>
      <c r="D15" s="8" t="s">
        <v>259</v>
      </c>
      <c r="E15" s="8" t="s">
        <v>260</v>
      </c>
      <c r="F15" s="306" t="s">
        <v>66</v>
      </c>
      <c r="G15" s="305">
        <f>'编号1~5 空调制冷剂逸散统计表'!C15</f>
        <v>0</v>
      </c>
      <c r="H15" s="8" t="s">
        <v>254</v>
      </c>
      <c r="I15" s="327">
        <v>2</v>
      </c>
      <c r="J15" s="489">
        <v>3</v>
      </c>
      <c r="K15" s="8" t="s">
        <v>258</v>
      </c>
      <c r="L15" s="490">
        <v>3</v>
      </c>
      <c r="M15" s="474"/>
      <c r="N15" s="474"/>
    </row>
    <row r="16" spans="1:14">
      <c r="A16" s="620"/>
      <c r="B16" s="623"/>
      <c r="C16" s="626"/>
      <c r="D16" s="8" t="s">
        <v>261</v>
      </c>
      <c r="E16" s="8" t="s">
        <v>253</v>
      </c>
      <c r="F16" s="306" t="s">
        <v>66</v>
      </c>
      <c r="G16" s="305">
        <v>0</v>
      </c>
      <c r="H16" s="8" t="s">
        <v>254</v>
      </c>
      <c r="I16" s="327">
        <v>2</v>
      </c>
      <c r="J16" s="489">
        <v>3</v>
      </c>
      <c r="K16" s="8" t="s">
        <v>258</v>
      </c>
      <c r="L16" s="490">
        <v>3</v>
      </c>
      <c r="M16" s="474"/>
      <c r="N16" s="474"/>
    </row>
    <row r="17" spans="1:14">
      <c r="A17" s="620"/>
      <c r="B17" s="305">
        <v>10</v>
      </c>
      <c r="C17" s="474" t="s">
        <v>187</v>
      </c>
      <c r="D17" s="8" t="s">
        <v>188</v>
      </c>
      <c r="E17" s="474" t="s">
        <v>265</v>
      </c>
      <c r="F17" s="307" t="s">
        <v>265</v>
      </c>
      <c r="G17" s="305">
        <f>'编号6 CO2灭火器消耗统计表'!J12</f>
        <v>0</v>
      </c>
      <c r="H17" s="8" t="s">
        <v>254</v>
      </c>
      <c r="I17" s="327">
        <v>3</v>
      </c>
      <c r="J17" s="489">
        <v>3</v>
      </c>
      <c r="K17" s="8" t="s">
        <v>808</v>
      </c>
      <c r="L17" s="490">
        <v>1</v>
      </c>
      <c r="M17" s="474"/>
      <c r="N17" s="474"/>
    </row>
    <row r="18" spans="1:14">
      <c r="A18" s="620"/>
      <c r="B18" s="305">
        <v>11</v>
      </c>
      <c r="C18" s="474" t="s">
        <v>88</v>
      </c>
      <c r="D18" s="8" t="s">
        <v>262</v>
      </c>
      <c r="E18" s="474" t="s">
        <v>263</v>
      </c>
      <c r="F18" s="307" t="s">
        <v>263</v>
      </c>
      <c r="G18" s="305">
        <f>'编号8 化粪池逸散排放分表'!E21</f>
        <v>0</v>
      </c>
      <c r="H18" s="8" t="s">
        <v>249</v>
      </c>
      <c r="I18" s="327">
        <v>3</v>
      </c>
      <c r="J18" s="489">
        <v>1</v>
      </c>
      <c r="K18" s="8" t="s">
        <v>252</v>
      </c>
      <c r="L18" s="490">
        <v>1</v>
      </c>
      <c r="M18" s="474"/>
      <c r="N18" s="474"/>
    </row>
    <row r="19" spans="1:14" ht="15" customHeight="1">
      <c r="A19" s="627" t="s">
        <v>192</v>
      </c>
      <c r="B19" s="305">
        <v>12</v>
      </c>
      <c r="C19" s="474" t="s">
        <v>194</v>
      </c>
      <c r="D19" s="8" t="s">
        <v>264</v>
      </c>
      <c r="E19" s="474" t="s">
        <v>265</v>
      </c>
      <c r="F19" s="307" t="s">
        <v>265</v>
      </c>
      <c r="G19" s="308">
        <f>'编号13 工厂用电统计'!N13</f>
        <v>4632335.5</v>
      </c>
      <c r="H19" s="8" t="s">
        <v>266</v>
      </c>
      <c r="I19" s="329">
        <v>1</v>
      </c>
      <c r="J19" s="329">
        <v>6</v>
      </c>
      <c r="K19" s="8" t="s">
        <v>17</v>
      </c>
      <c r="L19" s="490">
        <v>5.96</v>
      </c>
      <c r="M19" s="474"/>
      <c r="N19" s="474"/>
    </row>
    <row r="20" spans="1:14">
      <c r="A20" s="628"/>
      <c r="B20" s="309">
        <v>13</v>
      </c>
      <c r="C20" s="309" t="s">
        <v>101</v>
      </c>
      <c r="D20" s="309" t="s">
        <v>264</v>
      </c>
      <c r="E20" s="309" t="s">
        <v>265</v>
      </c>
      <c r="F20" s="310" t="s">
        <v>265</v>
      </c>
      <c r="G20" s="311">
        <v>0</v>
      </c>
      <c r="H20" s="312" t="s">
        <v>266</v>
      </c>
      <c r="I20" s="330">
        <v>1</v>
      </c>
      <c r="J20" s="330">
        <v>6</v>
      </c>
      <c r="K20" s="312" t="s">
        <v>17</v>
      </c>
      <c r="L20" s="495">
        <v>5.96</v>
      </c>
      <c r="M20" s="309"/>
      <c r="N20" s="309"/>
    </row>
    <row r="21" spans="1:14">
      <c r="A21" s="629"/>
      <c r="B21" s="309">
        <v>14</v>
      </c>
      <c r="C21" s="309" t="s">
        <v>99</v>
      </c>
      <c r="D21" s="309" t="s">
        <v>198</v>
      </c>
      <c r="E21" s="309" t="s">
        <v>265</v>
      </c>
      <c r="F21" s="313" t="s">
        <v>265</v>
      </c>
      <c r="G21" s="314">
        <v>0</v>
      </c>
      <c r="H21" s="312" t="s">
        <v>267</v>
      </c>
      <c r="I21" s="330">
        <v>1</v>
      </c>
      <c r="J21" s="330">
        <v>6</v>
      </c>
      <c r="K21" s="312" t="s">
        <v>268</v>
      </c>
      <c r="L21" s="495"/>
      <c r="M21" s="309"/>
      <c r="N21" s="331"/>
    </row>
    <row r="22" spans="1:14" ht="14.25" customHeight="1">
      <c r="A22" s="630" t="s">
        <v>201</v>
      </c>
      <c r="B22" s="305">
        <v>15</v>
      </c>
      <c r="C22" s="8" t="s">
        <v>269</v>
      </c>
      <c r="D22" s="474" t="s">
        <v>172</v>
      </c>
      <c r="E22" s="474" t="s">
        <v>247</v>
      </c>
      <c r="F22" s="306" t="s">
        <v>270</v>
      </c>
      <c r="G22" s="305">
        <f>'编号16 17 上下游运输用油统计'!Y10</f>
        <v>21</v>
      </c>
      <c r="H22" s="8" t="s">
        <v>249</v>
      </c>
      <c r="I22" s="327">
        <v>3</v>
      </c>
      <c r="J22" s="489">
        <v>1</v>
      </c>
      <c r="K22" s="8" t="s">
        <v>252</v>
      </c>
      <c r="L22" s="490">
        <v>1</v>
      </c>
      <c r="M22" s="474"/>
      <c r="N22" s="474"/>
    </row>
    <row r="23" spans="1:14" ht="14.25" customHeight="1">
      <c r="A23" s="631"/>
      <c r="B23" s="305">
        <v>16</v>
      </c>
      <c r="C23" s="8" t="s">
        <v>271</v>
      </c>
      <c r="D23" s="8" t="s">
        <v>272</v>
      </c>
      <c r="E23" s="8" t="s">
        <v>247</v>
      </c>
      <c r="F23" s="306" t="s">
        <v>270</v>
      </c>
      <c r="G23" s="305">
        <f>'编号16 17 上下游运输用油统计'!Y11</f>
        <v>6</v>
      </c>
      <c r="H23" s="8" t="s">
        <v>249</v>
      </c>
      <c r="I23" s="327">
        <v>3</v>
      </c>
      <c r="J23" s="489">
        <v>1</v>
      </c>
      <c r="K23" s="8" t="s">
        <v>252</v>
      </c>
      <c r="L23" s="490">
        <v>1</v>
      </c>
      <c r="M23" s="474"/>
      <c r="N23" s="474"/>
    </row>
    <row r="24" spans="1:14" ht="24">
      <c r="A24" s="631"/>
      <c r="B24" s="305">
        <v>17</v>
      </c>
      <c r="C24" s="8" t="s">
        <v>273</v>
      </c>
      <c r="D24" s="8" t="s">
        <v>274</v>
      </c>
      <c r="E24" s="8" t="s">
        <v>275</v>
      </c>
      <c r="F24" s="306" t="s">
        <v>276</v>
      </c>
      <c r="G24" s="305">
        <f>'编号18 商务旅行统计表-飞机'!K25</f>
        <v>0</v>
      </c>
      <c r="H24" s="8" t="s">
        <v>277</v>
      </c>
      <c r="I24" s="327">
        <v>3</v>
      </c>
      <c r="J24" s="489">
        <v>1</v>
      </c>
      <c r="K24" s="8" t="s">
        <v>278</v>
      </c>
      <c r="L24" s="490">
        <v>1</v>
      </c>
      <c r="M24" s="474"/>
      <c r="N24" s="474"/>
    </row>
    <row r="25" spans="1:14" ht="24">
      <c r="A25" s="631"/>
      <c r="B25" s="305">
        <v>18</v>
      </c>
      <c r="C25" s="8" t="s">
        <v>279</v>
      </c>
      <c r="D25" s="8" t="s">
        <v>195</v>
      </c>
      <c r="E25" s="8" t="s">
        <v>193</v>
      </c>
      <c r="F25" s="306" t="s">
        <v>276</v>
      </c>
      <c r="G25" s="308">
        <f>'[1]编号18 商务旅行统计表-铁路'!L9</f>
        <v>0</v>
      </c>
      <c r="H25" s="8" t="s">
        <v>280</v>
      </c>
      <c r="I25" s="327">
        <v>3</v>
      </c>
      <c r="J25" s="489">
        <v>1</v>
      </c>
      <c r="K25" s="8" t="s">
        <v>281</v>
      </c>
      <c r="L25" s="490">
        <v>1</v>
      </c>
      <c r="M25" s="474"/>
      <c r="N25" s="474"/>
    </row>
    <row r="26" spans="1:14" ht="24">
      <c r="A26" s="631"/>
      <c r="B26" s="305">
        <v>19</v>
      </c>
      <c r="C26" s="8" t="s">
        <v>282</v>
      </c>
      <c r="D26" s="8" t="s">
        <v>283</v>
      </c>
      <c r="E26" s="8" t="s">
        <v>251</v>
      </c>
      <c r="F26" s="306" t="s">
        <v>270</v>
      </c>
      <c r="G26" s="308">
        <f>'编号18 商务旅行统计表-公路'!C11</f>
        <v>0</v>
      </c>
      <c r="H26" s="8" t="s">
        <v>280</v>
      </c>
      <c r="I26" s="327">
        <v>3</v>
      </c>
      <c r="J26" s="489">
        <v>1</v>
      </c>
      <c r="K26" s="8" t="s">
        <v>284</v>
      </c>
      <c r="L26" s="490">
        <v>1</v>
      </c>
      <c r="M26" s="474"/>
      <c r="N26" s="474"/>
    </row>
    <row r="27" spans="1:14" ht="24">
      <c r="A27" s="631"/>
      <c r="B27" s="305">
        <v>20</v>
      </c>
      <c r="C27" s="8" t="s">
        <v>282</v>
      </c>
      <c r="D27" s="8" t="s">
        <v>195</v>
      </c>
      <c r="E27" s="8" t="s">
        <v>193</v>
      </c>
      <c r="F27" s="306" t="s">
        <v>276</v>
      </c>
      <c r="G27" s="308">
        <f>'编号18 商务旅行统计表-公路'!C10</f>
        <v>0</v>
      </c>
      <c r="H27" s="8" t="s">
        <v>280</v>
      </c>
      <c r="I27" s="327">
        <v>3</v>
      </c>
      <c r="J27" s="489">
        <v>1</v>
      </c>
      <c r="K27" s="8" t="s">
        <v>284</v>
      </c>
      <c r="L27" s="490">
        <v>1</v>
      </c>
      <c r="M27" s="474"/>
      <c r="N27" s="474"/>
    </row>
    <row r="28" spans="1:14">
      <c r="A28" s="631"/>
      <c r="B28" s="305">
        <v>21</v>
      </c>
      <c r="C28" s="8" t="s">
        <v>285</v>
      </c>
      <c r="D28" s="8" t="s">
        <v>212</v>
      </c>
      <c r="E28" s="8" t="s">
        <v>251</v>
      </c>
      <c r="F28" s="306" t="s">
        <v>270</v>
      </c>
      <c r="G28" s="305">
        <f>'编号19 员工通勤统计'!C13</f>
        <v>235200</v>
      </c>
      <c r="H28" s="8" t="s">
        <v>280</v>
      </c>
      <c r="I28" s="327">
        <v>3</v>
      </c>
      <c r="J28" s="489">
        <v>1</v>
      </c>
      <c r="K28" s="8" t="s">
        <v>252</v>
      </c>
      <c r="L28" s="490">
        <v>1</v>
      </c>
      <c r="M28" s="474"/>
      <c r="N28" s="474"/>
    </row>
    <row r="29" spans="1:14">
      <c r="A29" s="631"/>
      <c r="B29" s="305">
        <v>22</v>
      </c>
      <c r="C29" s="8" t="s">
        <v>285</v>
      </c>
      <c r="D29" s="8" t="s">
        <v>195</v>
      </c>
      <c r="E29" s="8" t="s">
        <v>193</v>
      </c>
      <c r="F29" s="306" t="s">
        <v>276</v>
      </c>
      <c r="G29" s="305">
        <f>'编号19 员工通勤统计'!C16</f>
        <v>37500</v>
      </c>
      <c r="H29" s="8" t="s">
        <v>280</v>
      </c>
      <c r="I29" s="327">
        <v>3</v>
      </c>
      <c r="J29" s="489">
        <v>1</v>
      </c>
      <c r="K29" s="8" t="s">
        <v>252</v>
      </c>
      <c r="L29" s="490">
        <v>1</v>
      </c>
      <c r="M29" s="474"/>
      <c r="N29" s="474"/>
    </row>
    <row r="30" spans="1:14">
      <c r="A30" s="631"/>
      <c r="B30" s="305">
        <v>23</v>
      </c>
      <c r="C30" s="8" t="s">
        <v>286</v>
      </c>
      <c r="D30" s="8" t="s">
        <v>195</v>
      </c>
      <c r="E30" s="8" t="s">
        <v>193</v>
      </c>
      <c r="F30" s="306" t="s">
        <v>276</v>
      </c>
      <c r="G30" s="305">
        <f>'编号19 员工通勤统计'!C15</f>
        <v>0</v>
      </c>
      <c r="H30" s="8" t="s">
        <v>280</v>
      </c>
      <c r="I30" s="327">
        <v>3</v>
      </c>
      <c r="J30" s="489">
        <v>1</v>
      </c>
      <c r="K30" s="8" t="s">
        <v>252</v>
      </c>
      <c r="L30" s="490">
        <v>1</v>
      </c>
      <c r="M30" s="474"/>
      <c r="N30" s="474"/>
    </row>
    <row r="31" spans="1:14">
      <c r="A31" s="631"/>
      <c r="B31" s="305">
        <v>24</v>
      </c>
      <c r="C31" s="8" t="s">
        <v>287</v>
      </c>
      <c r="D31" s="8" t="s">
        <v>195</v>
      </c>
      <c r="E31" s="8" t="s">
        <v>288</v>
      </c>
      <c r="F31" s="306" t="s">
        <v>276</v>
      </c>
      <c r="G31" s="305">
        <f>'编号19 员工通勤统计'!D16</f>
        <v>900</v>
      </c>
      <c r="H31" s="8" t="s">
        <v>266</v>
      </c>
      <c r="I31" s="327">
        <v>3</v>
      </c>
      <c r="J31" s="489">
        <v>1</v>
      </c>
      <c r="K31" s="8" t="s">
        <v>252</v>
      </c>
      <c r="L31" s="490">
        <v>1</v>
      </c>
      <c r="M31" s="474"/>
      <c r="N31" s="474"/>
    </row>
    <row r="32" spans="1:14">
      <c r="A32" s="632"/>
      <c r="B32" s="305">
        <v>25</v>
      </c>
      <c r="C32" s="472" t="s">
        <v>289</v>
      </c>
      <c r="D32" s="8" t="s">
        <v>272</v>
      </c>
      <c r="E32" s="8" t="s">
        <v>247</v>
      </c>
      <c r="F32" s="306" t="s">
        <v>270</v>
      </c>
      <c r="G32" s="305">
        <f>'编号19 员工通勤统计'!E17</f>
        <v>0</v>
      </c>
      <c r="H32" s="8" t="s">
        <v>254</v>
      </c>
      <c r="I32" s="327">
        <v>2</v>
      </c>
      <c r="J32" s="489">
        <v>3</v>
      </c>
      <c r="K32" s="8" t="s">
        <v>290</v>
      </c>
      <c r="L32" s="490">
        <v>3</v>
      </c>
      <c r="M32" s="474"/>
      <c r="N32" s="474"/>
    </row>
    <row r="33" spans="1:14" ht="24" customHeight="1">
      <c r="A33" s="630" t="s">
        <v>217</v>
      </c>
      <c r="B33" s="305">
        <v>26</v>
      </c>
      <c r="C33" s="624" t="s">
        <v>291</v>
      </c>
      <c r="D33" s="8" t="s">
        <v>292</v>
      </c>
      <c r="E33" s="8" t="s">
        <v>219</v>
      </c>
      <c r="F33" s="306" t="s">
        <v>265</v>
      </c>
      <c r="G33" s="315">
        <f>'编号20 原物料消耗统计表1'!C19</f>
        <v>3048565</v>
      </c>
      <c r="H33" s="8" t="s">
        <v>254</v>
      </c>
      <c r="I33" s="327">
        <v>2</v>
      </c>
      <c r="J33" s="489">
        <v>3</v>
      </c>
      <c r="K33" s="8" t="s">
        <v>293</v>
      </c>
      <c r="L33" s="476">
        <v>3</v>
      </c>
      <c r="M33" s="474"/>
      <c r="N33" s="474"/>
    </row>
    <row r="34" spans="1:14">
      <c r="A34" s="631"/>
      <c r="B34" s="309">
        <v>27</v>
      </c>
      <c r="C34" s="626"/>
      <c r="D34" s="312" t="s">
        <v>292</v>
      </c>
      <c r="E34" s="312" t="s">
        <v>222</v>
      </c>
      <c r="F34" s="496" t="s">
        <v>265</v>
      </c>
      <c r="G34" s="497">
        <v>0</v>
      </c>
      <c r="H34" s="312" t="s">
        <v>254</v>
      </c>
      <c r="I34" s="493">
        <v>2</v>
      </c>
      <c r="J34" s="498">
        <v>3</v>
      </c>
      <c r="K34" s="312" t="s">
        <v>293</v>
      </c>
      <c r="L34" s="499">
        <v>3</v>
      </c>
      <c r="M34" s="309"/>
      <c r="N34" s="309"/>
    </row>
    <row r="35" spans="1:14">
      <c r="A35" s="631"/>
      <c r="B35" s="309">
        <v>28</v>
      </c>
      <c r="C35" s="633" t="s">
        <v>223</v>
      </c>
      <c r="D35" s="633" t="s">
        <v>224</v>
      </c>
      <c r="E35" s="312" t="s">
        <v>225</v>
      </c>
      <c r="F35" s="496" t="s">
        <v>265</v>
      </c>
      <c r="G35" s="500"/>
      <c r="H35" s="501" t="s">
        <v>266</v>
      </c>
      <c r="I35" s="493">
        <v>1</v>
      </c>
      <c r="J35" s="498">
        <v>6</v>
      </c>
      <c r="K35" s="312" t="s">
        <v>295</v>
      </c>
      <c r="L35" s="495">
        <v>3</v>
      </c>
      <c r="M35" s="309"/>
      <c r="N35" s="309" t="s">
        <v>599</v>
      </c>
    </row>
    <row r="36" spans="1:14">
      <c r="A36" s="631"/>
      <c r="B36" s="309">
        <v>29</v>
      </c>
      <c r="C36" s="633"/>
      <c r="D36" s="633"/>
      <c r="E36" s="312" t="s">
        <v>226</v>
      </c>
      <c r="F36" s="496" t="s">
        <v>809</v>
      </c>
      <c r="G36" s="500"/>
      <c r="H36" s="502" t="s">
        <v>742</v>
      </c>
      <c r="I36" s="493">
        <v>1</v>
      </c>
      <c r="J36" s="498">
        <v>6</v>
      </c>
      <c r="K36" s="312" t="s">
        <v>295</v>
      </c>
      <c r="L36" s="495">
        <v>6</v>
      </c>
      <c r="M36" s="309"/>
      <c r="N36" s="309" t="s">
        <v>599</v>
      </c>
    </row>
    <row r="37" spans="1:14">
      <c r="A37" s="631"/>
      <c r="B37" s="309">
        <v>30</v>
      </c>
      <c r="C37" s="633"/>
      <c r="D37" s="633"/>
      <c r="E37" s="312" t="s">
        <v>227</v>
      </c>
      <c r="F37" s="496" t="s">
        <v>265</v>
      </c>
      <c r="G37" s="500"/>
      <c r="H37" s="501" t="s">
        <v>294</v>
      </c>
      <c r="I37" s="493">
        <v>1</v>
      </c>
      <c r="J37" s="498">
        <v>6</v>
      </c>
      <c r="K37" s="312" t="s">
        <v>295</v>
      </c>
      <c r="L37" s="495">
        <v>3</v>
      </c>
      <c r="M37" s="309"/>
      <c r="N37" s="309" t="s">
        <v>599</v>
      </c>
    </row>
    <row r="38" spans="1:14">
      <c r="A38" s="632"/>
      <c r="B38" s="305">
        <v>31</v>
      </c>
      <c r="C38" s="477" t="s">
        <v>228</v>
      </c>
      <c r="D38" s="477" t="s">
        <v>229</v>
      </c>
      <c r="E38" s="8" t="s">
        <v>228</v>
      </c>
      <c r="F38" s="306" t="s">
        <v>265</v>
      </c>
      <c r="G38" s="308">
        <f>'编号24 工厂用水统计'!M8</f>
        <v>4051</v>
      </c>
      <c r="H38" s="8" t="s">
        <v>294</v>
      </c>
      <c r="I38" s="327">
        <v>1</v>
      </c>
      <c r="J38" s="489">
        <v>6</v>
      </c>
      <c r="K38" s="8" t="s">
        <v>295</v>
      </c>
      <c r="L38" s="490">
        <v>3</v>
      </c>
      <c r="M38" s="474"/>
      <c r="N38" s="474"/>
    </row>
    <row r="39" spans="1:14" ht="24">
      <c r="A39" s="475" t="s">
        <v>230</v>
      </c>
      <c r="B39" s="305">
        <v>32</v>
      </c>
      <c r="C39" s="477" t="s">
        <v>231</v>
      </c>
      <c r="D39" s="477" t="s">
        <v>296</v>
      </c>
      <c r="E39" s="8" t="s">
        <v>297</v>
      </c>
      <c r="F39" s="306" t="s">
        <v>270</v>
      </c>
      <c r="G39" s="315">
        <f>'编号25 工厂危险废弃物焚烧处置量统计'!E11</f>
        <v>0</v>
      </c>
      <c r="H39" s="8" t="s">
        <v>249</v>
      </c>
      <c r="I39" s="327">
        <v>2</v>
      </c>
      <c r="J39" s="489">
        <v>3</v>
      </c>
      <c r="K39" s="8" t="s">
        <v>298</v>
      </c>
      <c r="L39" s="490">
        <v>6</v>
      </c>
      <c r="M39" s="474"/>
      <c r="N39" s="474" t="s">
        <v>299</v>
      </c>
    </row>
    <row r="40" spans="1:14">
      <c r="A40" s="316"/>
      <c r="B40" s="317"/>
      <c r="C40" s="318"/>
      <c r="D40" s="318"/>
      <c r="E40" s="317"/>
      <c r="F40" s="319"/>
      <c r="G40" s="317"/>
      <c r="H40" s="317"/>
      <c r="I40" s="332"/>
      <c r="J40" s="332"/>
      <c r="K40" s="317"/>
      <c r="L40" s="317"/>
      <c r="M40" s="333"/>
      <c r="N40" s="333"/>
    </row>
    <row r="41" spans="1:14">
      <c r="A41" s="316"/>
      <c r="B41" s="317"/>
      <c r="C41" s="317"/>
      <c r="D41" s="317"/>
      <c r="E41" s="317"/>
      <c r="F41" s="319"/>
      <c r="G41" s="317"/>
      <c r="H41" s="317"/>
      <c r="I41" s="332"/>
      <c r="J41" s="332"/>
      <c r="K41" s="317"/>
      <c r="L41" s="317"/>
      <c r="M41" s="333"/>
      <c r="N41" s="333"/>
    </row>
    <row r="42" spans="1:14" ht="26.25" customHeight="1" thickBot="1">
      <c r="B42" s="320"/>
      <c r="C42" s="320"/>
      <c r="D42" s="320"/>
      <c r="E42" s="320"/>
      <c r="F42" s="320"/>
      <c r="G42" s="321"/>
      <c r="H42" s="321"/>
      <c r="I42" s="334"/>
      <c r="J42" s="334"/>
      <c r="K42" s="321"/>
      <c r="L42" s="321"/>
      <c r="M42" s="320"/>
      <c r="N42" s="320"/>
    </row>
    <row r="43" spans="1:14" ht="15.75" thickTop="1" thickBot="1">
      <c r="B43" s="322" t="s">
        <v>300</v>
      </c>
      <c r="C43" s="323"/>
      <c r="D43" s="323"/>
      <c r="E43" s="323"/>
      <c r="F43" s="320"/>
      <c r="G43" s="321"/>
      <c r="H43" s="321"/>
      <c r="I43" s="334"/>
      <c r="J43" s="334"/>
      <c r="K43" s="321"/>
      <c r="L43" s="321"/>
      <c r="M43" s="320"/>
      <c r="N43" s="320"/>
    </row>
    <row r="44" spans="1:14" ht="20.25" thickTop="1" thickBot="1">
      <c r="B44" s="324" t="s">
        <v>301</v>
      </c>
      <c r="C44" s="473"/>
      <c r="D44" s="634" t="s">
        <v>302</v>
      </c>
      <c r="E44" s="635"/>
      <c r="F44" s="320"/>
      <c r="G44" s="321"/>
      <c r="H44" s="321"/>
      <c r="I44" s="334"/>
      <c r="J44" s="334"/>
      <c r="K44" s="335"/>
      <c r="L44" s="321"/>
      <c r="M44" s="320"/>
      <c r="N44" s="336"/>
    </row>
    <row r="45" spans="1:14" ht="15.75" thickTop="1" thickBot="1">
      <c r="B45" s="324" t="s">
        <v>303</v>
      </c>
      <c r="C45" s="473"/>
      <c r="D45" s="636" t="s">
        <v>304</v>
      </c>
      <c r="E45" s="636"/>
      <c r="F45" s="320"/>
      <c r="G45" s="321"/>
      <c r="H45" s="321"/>
      <c r="I45" s="334"/>
      <c r="J45" s="334"/>
      <c r="K45" s="335"/>
      <c r="L45" s="321"/>
      <c r="M45" s="320"/>
      <c r="N45" s="320"/>
    </row>
    <row r="46" spans="1:14" ht="15.75" thickTop="1" thickBot="1">
      <c r="B46" s="324" t="s">
        <v>305</v>
      </c>
      <c r="C46" s="473"/>
      <c r="D46" s="636" t="s">
        <v>306</v>
      </c>
      <c r="E46" s="636"/>
      <c r="F46" s="320"/>
      <c r="G46" s="321"/>
      <c r="H46" s="321"/>
      <c r="I46" s="334"/>
      <c r="J46" s="334"/>
      <c r="K46" s="335"/>
      <c r="L46" s="321"/>
      <c r="M46" s="320"/>
      <c r="N46" s="320"/>
    </row>
    <row r="47" spans="1:14" ht="15.75" thickTop="1" thickBot="1">
      <c r="B47" s="324" t="s">
        <v>307</v>
      </c>
      <c r="C47" s="473"/>
      <c r="D47" s="636" t="s">
        <v>308</v>
      </c>
      <c r="E47" s="636"/>
      <c r="F47" s="320"/>
      <c r="G47" s="321"/>
      <c r="H47" s="321"/>
      <c r="I47" s="334"/>
      <c r="J47" s="334"/>
      <c r="K47" s="321"/>
      <c r="L47" s="321"/>
      <c r="M47" s="320"/>
      <c r="N47" s="320"/>
    </row>
    <row r="48" spans="1:14" ht="15.75" thickTop="1" thickBot="1">
      <c r="B48" s="320"/>
      <c r="C48" s="320"/>
      <c r="D48" s="320"/>
      <c r="E48" s="320"/>
      <c r="F48" s="320"/>
      <c r="G48" s="321"/>
      <c r="H48" s="321"/>
      <c r="I48" s="334"/>
      <c r="J48" s="334"/>
      <c r="K48" s="321"/>
      <c r="L48" s="321"/>
      <c r="M48" s="320"/>
      <c r="N48" s="320"/>
    </row>
    <row r="49" spans="2:14" ht="22.5" customHeight="1" thickTop="1" thickBot="1">
      <c r="B49" s="637" t="s">
        <v>309</v>
      </c>
      <c r="C49" s="638"/>
      <c r="D49" s="638"/>
      <c r="E49" s="638"/>
      <c r="F49" s="638"/>
      <c r="G49" s="639"/>
      <c r="H49" s="325"/>
      <c r="I49" s="337"/>
      <c r="J49" s="334"/>
      <c r="K49" s="321"/>
      <c r="L49" s="321"/>
      <c r="M49" s="320"/>
      <c r="N49" s="320"/>
    </row>
    <row r="50" spans="2:14" ht="15.75" thickTop="1" thickBot="1">
      <c r="B50" s="634" t="s">
        <v>310</v>
      </c>
      <c r="C50" s="640"/>
      <c r="D50" s="640"/>
      <c r="E50" s="640"/>
      <c r="F50" s="640"/>
      <c r="G50" s="635"/>
      <c r="H50" s="641" t="s">
        <v>311</v>
      </c>
      <c r="I50" s="641"/>
      <c r="J50" s="334"/>
      <c r="K50" s="321"/>
      <c r="L50" s="321"/>
      <c r="M50" s="320"/>
      <c r="N50" s="320"/>
    </row>
    <row r="51" spans="2:14" ht="19.5" customHeight="1" thickTop="1" thickBot="1">
      <c r="B51" s="634" t="s">
        <v>312</v>
      </c>
      <c r="C51" s="640"/>
      <c r="D51" s="640"/>
      <c r="E51" s="640"/>
      <c r="F51" s="640"/>
      <c r="G51" s="635"/>
      <c r="H51" s="641" t="s">
        <v>304</v>
      </c>
      <c r="I51" s="641"/>
      <c r="J51" s="334"/>
      <c r="K51" s="321"/>
      <c r="L51" s="321"/>
      <c r="M51" s="320"/>
      <c r="N51" s="320"/>
    </row>
    <row r="52" spans="2:14" ht="41.25" customHeight="1" thickTop="1" thickBot="1">
      <c r="B52" s="634" t="s">
        <v>313</v>
      </c>
      <c r="C52" s="640"/>
      <c r="D52" s="640"/>
      <c r="E52" s="640"/>
      <c r="F52" s="640"/>
      <c r="G52" s="635"/>
      <c r="H52" s="642" t="s">
        <v>306</v>
      </c>
      <c r="I52" s="643"/>
      <c r="J52" s="334"/>
      <c r="K52" s="321"/>
      <c r="L52" s="321"/>
      <c r="M52" s="320"/>
      <c r="N52" s="320"/>
    </row>
    <row r="53" spans="2:14" ht="18.75" customHeight="1" thickTop="1" thickBot="1">
      <c r="B53" s="634" t="s">
        <v>314</v>
      </c>
      <c r="C53" s="640"/>
      <c r="D53" s="640"/>
      <c r="E53" s="640"/>
      <c r="F53" s="640"/>
      <c r="G53" s="635"/>
      <c r="H53" s="641" t="s">
        <v>308</v>
      </c>
      <c r="I53" s="641"/>
      <c r="J53" s="334"/>
      <c r="K53" s="321"/>
      <c r="L53" s="321"/>
      <c r="M53" s="320"/>
      <c r="N53" s="320"/>
    </row>
    <row r="54" spans="2:14" ht="15" thickTop="1">
      <c r="B54" s="320"/>
      <c r="C54" s="320"/>
      <c r="D54" s="320"/>
      <c r="E54" s="320"/>
      <c r="F54" s="320"/>
      <c r="G54" s="321"/>
      <c r="H54" s="321"/>
      <c r="I54" s="334"/>
      <c r="J54" s="334"/>
      <c r="K54" s="321"/>
      <c r="L54" s="321"/>
      <c r="M54" s="320"/>
      <c r="N54" s="320"/>
    </row>
  </sheetData>
  <mergeCells count="28">
    <mergeCell ref="B53:G53"/>
    <mergeCell ref="H53:I53"/>
    <mergeCell ref="H50:I50"/>
    <mergeCell ref="B51:G51"/>
    <mergeCell ref="H51:I51"/>
    <mergeCell ref="B52:G52"/>
    <mergeCell ref="H52:I52"/>
    <mergeCell ref="D45:E45"/>
    <mergeCell ref="D46:E46"/>
    <mergeCell ref="D47:E47"/>
    <mergeCell ref="B49:G49"/>
    <mergeCell ref="B50:G50"/>
    <mergeCell ref="A33:A38"/>
    <mergeCell ref="C33:C34"/>
    <mergeCell ref="C35:C37"/>
    <mergeCell ref="D35:D37"/>
    <mergeCell ref="D44:E44"/>
    <mergeCell ref="A6:A18"/>
    <mergeCell ref="B14:B16"/>
    <mergeCell ref="C14:C16"/>
    <mergeCell ref="A19:A21"/>
    <mergeCell ref="A22:A32"/>
    <mergeCell ref="B2:N2"/>
    <mergeCell ref="B3:N3"/>
    <mergeCell ref="C4:F4"/>
    <mergeCell ref="G4:M4"/>
    <mergeCell ref="B4:B5"/>
    <mergeCell ref="N4:N5"/>
  </mergeCells>
  <phoneticPr fontId="91" type="noConversion"/>
  <pageMargins left="0" right="0" top="0" bottom="0" header="0.511811023622047" footer="0.511811023622047"/>
  <pageSetup paperSize="9" scale="90" orientation="landscape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workbookViewId="0">
      <selection activeCell="I11" sqref="I11"/>
    </sheetView>
  </sheetViews>
  <sheetFormatPr defaultColWidth="8.875" defaultRowHeight="15.75"/>
  <cols>
    <col min="1" max="1" width="8.875" style="272"/>
    <col min="2" max="2" width="20.5" style="272" customWidth="1"/>
    <col min="3" max="3" width="20.375" style="272" customWidth="1"/>
    <col min="4" max="4" width="18.125" style="272" customWidth="1"/>
    <col min="5" max="5" width="11.75" style="272" customWidth="1"/>
    <col min="6" max="6" width="83" style="272" customWidth="1"/>
    <col min="7" max="7" width="13.375" style="272" customWidth="1"/>
    <col min="8" max="9" width="8.875" style="272"/>
    <col min="10" max="10" width="13.625" style="272" customWidth="1"/>
    <col min="11" max="16384" width="8.875" style="272"/>
  </cols>
  <sheetData>
    <row r="1" spans="1:23">
      <c r="A1" s="273"/>
    </row>
    <row r="2" spans="1:23">
      <c r="B2" s="274" t="s">
        <v>315</v>
      </c>
      <c r="C2" s="275"/>
      <c r="D2" s="275"/>
      <c r="E2" s="275"/>
      <c r="F2" s="275"/>
    </row>
    <row r="3" spans="1:23" ht="38.450000000000003" customHeight="1">
      <c r="B3" s="276" t="s">
        <v>316</v>
      </c>
      <c r="C3" s="277" t="s">
        <v>317</v>
      </c>
      <c r="D3" s="276" t="s">
        <v>318</v>
      </c>
      <c r="E3" s="276" t="s">
        <v>319</v>
      </c>
      <c r="F3" s="276" t="s">
        <v>320</v>
      </c>
      <c r="H3" s="278" t="s">
        <v>321</v>
      </c>
      <c r="P3" s="644"/>
      <c r="Q3" s="644"/>
      <c r="R3" s="644"/>
      <c r="S3" s="644"/>
      <c r="T3" s="644"/>
      <c r="U3" s="644"/>
      <c r="V3" s="644"/>
      <c r="W3" s="644"/>
    </row>
    <row r="4" spans="1:23" ht="31.5">
      <c r="B4" s="276" t="s">
        <v>322</v>
      </c>
      <c r="C4" s="279" t="s">
        <v>265</v>
      </c>
      <c r="D4" s="276">
        <f>0.7769/1000</f>
        <v>7.7689999999999996E-4</v>
      </c>
      <c r="E4" s="276" t="s">
        <v>323</v>
      </c>
      <c r="F4" s="280" t="s">
        <v>324</v>
      </c>
    </row>
    <row r="5" spans="1:23" ht="28.5" customHeight="1">
      <c r="B5" s="276" t="s">
        <v>325</v>
      </c>
      <c r="C5" s="279" t="s">
        <v>265</v>
      </c>
      <c r="D5" s="276">
        <v>0.11</v>
      </c>
      <c r="E5" s="276" t="s">
        <v>326</v>
      </c>
      <c r="F5" s="281" t="s">
        <v>327</v>
      </c>
    </row>
    <row r="6" spans="1:23" ht="42.75">
      <c r="B6" s="651" t="s">
        <v>328</v>
      </c>
      <c r="C6" s="279" t="s">
        <v>265</v>
      </c>
      <c r="D6" s="276">
        <v>21.8672</v>
      </c>
      <c r="E6" s="276" t="s">
        <v>329</v>
      </c>
      <c r="F6" s="281" t="s">
        <v>330</v>
      </c>
      <c r="G6" s="272">
        <f>56.1*389.79/1000</f>
        <v>21.867218999999999</v>
      </c>
    </row>
    <row r="7" spans="1:23" ht="42.75">
      <c r="B7" s="652"/>
      <c r="C7" s="279" t="s">
        <v>263</v>
      </c>
      <c r="D7" s="276">
        <f>G7</f>
        <v>3.8978999999999999E-4</v>
      </c>
      <c r="E7" s="276" t="s">
        <v>329</v>
      </c>
      <c r="F7" s="281" t="s">
        <v>331</v>
      </c>
      <c r="G7" s="272">
        <f>0.001*389.79/1000</f>
        <v>3.8978999999999999E-4</v>
      </c>
    </row>
    <row r="8" spans="1:23" ht="42.75">
      <c r="B8" s="653"/>
      <c r="C8" s="279" t="s">
        <v>332</v>
      </c>
      <c r="D8" s="276">
        <f>G8</f>
        <v>3.8979000000000001E-5</v>
      </c>
      <c r="E8" s="276" t="s">
        <v>329</v>
      </c>
      <c r="F8" s="281" t="s">
        <v>333</v>
      </c>
      <c r="G8" s="272">
        <f>0.0001*389.79/1000</f>
        <v>3.8979000000000001E-5</v>
      </c>
    </row>
    <row r="9" spans="1:23" ht="47.25">
      <c r="B9" s="654" t="s">
        <v>334</v>
      </c>
      <c r="C9" s="279" t="s">
        <v>265</v>
      </c>
      <c r="D9" s="276">
        <v>3.1702699999999999</v>
      </c>
      <c r="E9" s="276" t="s">
        <v>335</v>
      </c>
      <c r="F9" s="280" t="s">
        <v>336</v>
      </c>
      <c r="G9" s="272">
        <f>63100/1000000*50.242</f>
        <v>3.1702702</v>
      </c>
    </row>
    <row r="10" spans="1:23" ht="47.25">
      <c r="B10" s="652"/>
      <c r="C10" s="279" t="s">
        <v>263</v>
      </c>
      <c r="D10" s="276">
        <v>5.0241999999999998E-5</v>
      </c>
      <c r="E10" s="276" t="s">
        <v>337</v>
      </c>
      <c r="F10" s="280" t="s">
        <v>338</v>
      </c>
      <c r="G10" s="272">
        <f>1/1000000*50.242</f>
        <v>5.0241999999999998E-5</v>
      </c>
    </row>
    <row r="11" spans="1:23" ht="47.25">
      <c r="B11" s="653"/>
      <c r="C11" s="279" t="s">
        <v>332</v>
      </c>
      <c r="D11" s="282">
        <v>5.0239999999999997E-6</v>
      </c>
      <c r="E11" s="276" t="s">
        <v>339</v>
      </c>
      <c r="F11" s="280" t="s">
        <v>340</v>
      </c>
      <c r="G11" s="272">
        <f>0.1/1000000*50.242</f>
        <v>5.0242000000000001E-6</v>
      </c>
      <c r="H11" s="271" t="s">
        <v>341</v>
      </c>
    </row>
    <row r="12" spans="1:23" s="271" customFormat="1" ht="47.25">
      <c r="B12" s="655" t="s">
        <v>342</v>
      </c>
      <c r="C12" s="279" t="s">
        <v>265</v>
      </c>
      <c r="D12" s="276">
        <v>2.9884900000000001</v>
      </c>
      <c r="E12" s="276" t="s">
        <v>335</v>
      </c>
      <c r="F12" s="280" t="s">
        <v>343</v>
      </c>
      <c r="G12" s="272">
        <f>69300/1000000*43.124</f>
        <v>2.9884932000000002</v>
      </c>
    </row>
    <row r="13" spans="1:23" s="271" customFormat="1" ht="47.25">
      <c r="B13" s="655"/>
      <c r="C13" s="279" t="s">
        <v>263</v>
      </c>
      <c r="D13" s="283">
        <v>1.6818000000000001E-4</v>
      </c>
      <c r="E13" s="276" t="s">
        <v>337</v>
      </c>
      <c r="F13" s="280" t="s">
        <v>344</v>
      </c>
      <c r="G13" s="272">
        <f>3.9/1000000*43.124</f>
        <v>1.6818359999999999E-4</v>
      </c>
    </row>
    <row r="14" spans="1:23" s="271" customFormat="1" ht="47.25">
      <c r="B14" s="655"/>
      <c r="C14" s="279" t="s">
        <v>332</v>
      </c>
      <c r="D14" s="283">
        <v>1.6818000000000001E-4</v>
      </c>
      <c r="E14" s="276" t="s">
        <v>339</v>
      </c>
      <c r="F14" s="280" t="s">
        <v>345</v>
      </c>
      <c r="G14" s="272">
        <f>3.9/1000000*43.124</f>
        <v>1.6818359999999999E-4</v>
      </c>
    </row>
    <row r="15" spans="1:23" s="271" customFormat="1" ht="47.25">
      <c r="B15" s="656" t="s">
        <v>346</v>
      </c>
      <c r="C15" s="279" t="s">
        <v>265</v>
      </c>
      <c r="D15" s="276">
        <v>3.1644399999999999</v>
      </c>
      <c r="E15" s="276" t="s">
        <v>335</v>
      </c>
      <c r="F15" s="280" t="s">
        <v>347</v>
      </c>
      <c r="G15" s="272">
        <f>74100/1000000*42.705</f>
        <v>3.1644405</v>
      </c>
    </row>
    <row r="16" spans="1:23" ht="47.25">
      <c r="B16" s="656"/>
      <c r="C16" s="279" t="s">
        <v>263</v>
      </c>
      <c r="D16" s="284">
        <v>1.6655000000000001E-4</v>
      </c>
      <c r="E16" s="276" t="s">
        <v>337</v>
      </c>
      <c r="F16" s="280" t="s">
        <v>348</v>
      </c>
      <c r="G16" s="272">
        <f>3.9/1000000*42.705</f>
        <v>1.665495E-4</v>
      </c>
    </row>
    <row r="17" spans="2:18" ht="47.25">
      <c r="B17" s="656"/>
      <c r="C17" s="279" t="s">
        <v>332</v>
      </c>
      <c r="D17" s="284">
        <v>1.6655000000000001E-4</v>
      </c>
      <c r="E17" s="276" t="s">
        <v>339</v>
      </c>
      <c r="F17" s="280" t="s">
        <v>349</v>
      </c>
      <c r="G17" s="272">
        <f>3.9/1000000*42.705</f>
        <v>1.665495E-4</v>
      </c>
      <c r="H17" s="272" t="s">
        <v>350</v>
      </c>
      <c r="R17" s="272" t="s">
        <v>351</v>
      </c>
    </row>
    <row r="18" spans="2:18">
      <c r="B18" s="275"/>
      <c r="C18" s="275"/>
      <c r="D18" s="275"/>
      <c r="E18" s="275"/>
      <c r="F18" s="275"/>
    </row>
    <row r="19" spans="2:18">
      <c r="B19" s="275" t="s">
        <v>352</v>
      </c>
      <c r="C19" s="275"/>
      <c r="D19" s="275"/>
      <c r="E19" s="275"/>
      <c r="F19" s="275"/>
    </row>
    <row r="20" spans="2:18">
      <c r="B20" s="279" t="s">
        <v>316</v>
      </c>
      <c r="C20" s="279" t="s">
        <v>353</v>
      </c>
      <c r="D20" s="279" t="s">
        <v>318</v>
      </c>
      <c r="E20" s="279" t="s">
        <v>319</v>
      </c>
      <c r="F20" s="280" t="s">
        <v>354</v>
      </c>
    </row>
    <row r="21" spans="2:18" ht="55.5" customHeight="1">
      <c r="B21" s="279" t="s">
        <v>352</v>
      </c>
      <c r="C21" s="279" t="s">
        <v>263</v>
      </c>
      <c r="D21" s="276">
        <f>0.6*0.5/1000</f>
        <v>2.9999999999999997E-4</v>
      </c>
      <c r="E21" s="285" t="s">
        <v>355</v>
      </c>
      <c r="F21" s="280" t="s">
        <v>356</v>
      </c>
    </row>
    <row r="22" spans="2:18">
      <c r="B22" s="275"/>
      <c r="C22" s="275"/>
      <c r="D22" s="275"/>
      <c r="E22" s="275"/>
      <c r="F22" s="275"/>
    </row>
    <row r="23" spans="2:18">
      <c r="B23" s="286"/>
      <c r="C23" s="287"/>
      <c r="D23" s="275"/>
      <c r="E23" s="275"/>
      <c r="F23" s="288"/>
    </row>
    <row r="24" spans="2:18">
      <c r="B24" s="289"/>
      <c r="C24" s="290"/>
      <c r="D24" s="279"/>
      <c r="E24" s="279"/>
      <c r="F24" s="280"/>
    </row>
    <row r="25" spans="2:18">
      <c r="B25" s="289" t="s">
        <v>357</v>
      </c>
      <c r="C25" s="279"/>
      <c r="D25" s="279"/>
      <c r="E25" s="279"/>
      <c r="F25" s="279"/>
    </row>
    <row r="26" spans="2:18">
      <c r="B26" s="291"/>
      <c r="C26" s="291" t="s">
        <v>358</v>
      </c>
      <c r="D26" s="291" t="s">
        <v>359</v>
      </c>
      <c r="E26" s="291" t="s">
        <v>360</v>
      </c>
      <c r="F26" s="291" t="s">
        <v>237</v>
      </c>
    </row>
    <row r="27" spans="2:18">
      <c r="B27" s="291" t="s">
        <v>361</v>
      </c>
      <c r="C27" s="292">
        <v>0.23</v>
      </c>
      <c r="D27" s="292">
        <v>0.25</v>
      </c>
      <c r="E27" s="292">
        <v>0.52</v>
      </c>
      <c r="F27" s="293" t="s">
        <v>362</v>
      </c>
    </row>
    <row r="28" spans="2:18">
      <c r="B28" s="291" t="s">
        <v>363</v>
      </c>
      <c r="C28" s="291">
        <v>771</v>
      </c>
      <c r="D28" s="291">
        <v>3740</v>
      </c>
      <c r="E28" s="291">
        <v>1530</v>
      </c>
      <c r="F28" s="293" t="s">
        <v>364</v>
      </c>
    </row>
    <row r="29" spans="2:18">
      <c r="B29" s="291" t="s">
        <v>365</v>
      </c>
      <c r="C29" s="645">
        <f>ROUND(C27*C28+D27*D28+E27*E28,0)</f>
        <v>1908</v>
      </c>
      <c r="D29" s="646"/>
      <c r="E29" s="647"/>
      <c r="F29" s="293"/>
    </row>
    <row r="30" spans="2:18">
      <c r="B30" s="291" t="s">
        <v>260</v>
      </c>
      <c r="C30" s="294">
        <v>0.5</v>
      </c>
      <c r="D30" s="294">
        <v>0.5</v>
      </c>
      <c r="E30" s="291"/>
      <c r="F30" s="293" t="s">
        <v>362</v>
      </c>
    </row>
    <row r="31" spans="2:18">
      <c r="B31" s="291" t="s">
        <v>366</v>
      </c>
      <c r="C31" s="645">
        <f>ROUND(C28*C30+D28*D30+E28*E30,0)</f>
        <v>2256</v>
      </c>
      <c r="D31" s="646"/>
      <c r="E31" s="647"/>
      <c r="F31" s="293" t="s">
        <v>364</v>
      </c>
    </row>
    <row r="32" spans="2:18">
      <c r="B32" s="295"/>
      <c r="C32" s="295"/>
      <c r="D32" s="295"/>
      <c r="E32" s="295"/>
      <c r="F32" s="296"/>
    </row>
    <row r="33" spans="2:6">
      <c r="B33" s="295"/>
      <c r="C33" s="295"/>
      <c r="D33" s="295"/>
      <c r="E33" s="295"/>
      <c r="F33" s="296"/>
    </row>
    <row r="34" spans="2:6">
      <c r="B34" s="295"/>
      <c r="C34" s="295"/>
      <c r="D34" s="295"/>
      <c r="E34" s="295"/>
      <c r="F34" s="296"/>
    </row>
    <row r="35" spans="2:6">
      <c r="B35" s="275" t="s">
        <v>367</v>
      </c>
      <c r="C35" s="275"/>
      <c r="D35" s="275"/>
      <c r="E35" s="275"/>
      <c r="F35" s="275"/>
    </row>
    <row r="36" spans="2:6">
      <c r="B36" s="279" t="s">
        <v>368</v>
      </c>
      <c r="C36" s="279" t="s">
        <v>369</v>
      </c>
      <c r="D36" s="279" t="s">
        <v>241</v>
      </c>
      <c r="E36" s="279"/>
      <c r="F36" s="280" t="s">
        <v>354</v>
      </c>
    </row>
    <row r="37" spans="2:6">
      <c r="B37" s="289" t="s">
        <v>370</v>
      </c>
      <c r="C37" s="279">
        <v>2.6200000000000001E-2</v>
      </c>
      <c r="D37" s="279" t="s">
        <v>371</v>
      </c>
      <c r="E37" s="279"/>
      <c r="F37" s="289" t="s">
        <v>372</v>
      </c>
    </row>
    <row r="38" spans="2:6">
      <c r="B38" s="289" t="s">
        <v>213</v>
      </c>
      <c r="C38" s="297">
        <v>1.5299999999999999E-2</v>
      </c>
      <c r="D38" s="279" t="s">
        <v>371</v>
      </c>
      <c r="E38" s="279"/>
      <c r="F38" s="289" t="s">
        <v>373</v>
      </c>
    </row>
    <row r="39" spans="2:6">
      <c r="B39" s="289" t="s">
        <v>374</v>
      </c>
      <c r="C39" s="297">
        <v>4.1000000000000002E-2</v>
      </c>
      <c r="D39" s="279" t="s">
        <v>371</v>
      </c>
      <c r="E39" s="298"/>
      <c r="F39" s="289" t="s">
        <v>375</v>
      </c>
    </row>
    <row r="40" spans="2:6">
      <c r="B40" s="289" t="s">
        <v>376</v>
      </c>
      <c r="C40" s="297">
        <v>1.6959999999999999E-2</v>
      </c>
      <c r="D40" s="279" t="s">
        <v>371</v>
      </c>
      <c r="E40" s="298"/>
      <c r="F40" s="289" t="s">
        <v>377</v>
      </c>
    </row>
    <row r="41" spans="2:6">
      <c r="B41" s="289" t="s">
        <v>207</v>
      </c>
      <c r="C41" s="648" t="s">
        <v>378</v>
      </c>
      <c r="D41" s="649"/>
      <c r="E41" s="650"/>
      <c r="F41" s="299" t="s">
        <v>379</v>
      </c>
    </row>
    <row r="42" spans="2:6">
      <c r="B42" s="275"/>
      <c r="C42" s="275"/>
      <c r="D42" s="275"/>
      <c r="E42" s="275"/>
      <c r="F42" s="275"/>
    </row>
    <row r="43" spans="2:6">
      <c r="B43" s="275"/>
      <c r="C43" s="275"/>
      <c r="D43" s="275"/>
      <c r="E43" s="275"/>
      <c r="F43" s="275"/>
    </row>
    <row r="44" spans="2:6">
      <c r="B44" s="275"/>
      <c r="C44" s="275"/>
      <c r="D44" s="275"/>
      <c r="E44" s="275"/>
      <c r="F44" s="275"/>
    </row>
    <row r="45" spans="2:6">
      <c r="B45" s="275" t="s">
        <v>380</v>
      </c>
      <c r="C45" s="275"/>
      <c r="D45" s="275"/>
      <c r="E45" s="275"/>
      <c r="F45" s="275"/>
    </row>
    <row r="46" spans="2:6">
      <c r="B46" s="279" t="s">
        <v>368</v>
      </c>
      <c r="C46" s="279" t="s">
        <v>369</v>
      </c>
      <c r="D46" s="279" t="s">
        <v>241</v>
      </c>
      <c r="E46" s="279"/>
      <c r="F46" s="280" t="s">
        <v>354</v>
      </c>
    </row>
    <row r="47" spans="2:6">
      <c r="B47" s="289" t="s">
        <v>228</v>
      </c>
      <c r="C47" s="279">
        <v>1.85</v>
      </c>
      <c r="D47" s="279" t="s">
        <v>381</v>
      </c>
      <c r="E47" s="279"/>
      <c r="F47" s="289" t="s">
        <v>382</v>
      </c>
    </row>
    <row r="48" spans="2:6" ht="42.75">
      <c r="B48" s="289" t="s">
        <v>219</v>
      </c>
      <c r="C48" s="279">
        <v>3.504</v>
      </c>
      <c r="D48" s="279" t="s">
        <v>383</v>
      </c>
      <c r="E48" s="279"/>
      <c r="F48" s="300" t="s">
        <v>384</v>
      </c>
    </row>
  </sheetData>
  <mergeCells count="8">
    <mergeCell ref="P3:W3"/>
    <mergeCell ref="C29:E29"/>
    <mergeCell ref="C31:E31"/>
    <mergeCell ref="C41:E41"/>
    <mergeCell ref="B6:B8"/>
    <mergeCell ref="B9:B11"/>
    <mergeCell ref="B12:B14"/>
    <mergeCell ref="B15:B17"/>
  </mergeCells>
  <phoneticPr fontId="91" type="noConversion"/>
  <hyperlinks>
    <hyperlink ref="F41" r:id="rId1"/>
  </hyperlinks>
  <pageMargins left="0.7" right="0.7" top="0.75" bottom="0.75" header="0.3" footer="0.3"/>
  <pageSetup paperSize="9" orientation="portrait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opLeftCell="A31" zoomScale="80" zoomScaleNormal="80" workbookViewId="0">
      <selection activeCell="Q38" sqref="Q38"/>
    </sheetView>
  </sheetViews>
  <sheetFormatPr defaultColWidth="9" defaultRowHeight="15.75"/>
  <cols>
    <col min="1" max="1" width="28.875" style="207" customWidth="1"/>
    <col min="2" max="2" width="15.25" style="207" customWidth="1"/>
    <col min="3" max="3" width="9.375" style="207" customWidth="1"/>
    <col min="4" max="4" width="20.375" style="207" customWidth="1"/>
    <col min="5" max="5" width="14" style="207" customWidth="1"/>
    <col min="6" max="6" width="16.25" style="259" customWidth="1"/>
    <col min="7" max="7" width="7.625" style="259" customWidth="1"/>
    <col min="8" max="8" width="13.625" style="259" customWidth="1"/>
    <col min="9" max="9" width="10.875" style="259" customWidth="1"/>
    <col min="10" max="10" width="12.25" style="259" customWidth="1"/>
    <col min="11" max="11" width="11.75" style="259" customWidth="1"/>
    <col min="12" max="12" width="12.75" style="259" customWidth="1"/>
    <col min="13" max="13" width="11" style="259" customWidth="1"/>
    <col min="14" max="14" width="12.125" style="259" customWidth="1"/>
    <col min="15" max="15" width="14.875" style="207" customWidth="1"/>
    <col min="16" max="16" width="11.625" style="207" customWidth="1"/>
    <col min="17" max="16384" width="9" style="207"/>
  </cols>
  <sheetData>
    <row r="1" spans="1:16">
      <c r="C1" s="208"/>
      <c r="D1" s="209"/>
      <c r="E1" s="209"/>
      <c r="F1" s="208"/>
      <c r="G1" s="208"/>
    </row>
    <row r="2" spans="1:16" ht="22.5" customHeight="1">
      <c r="A2" s="658" t="s">
        <v>385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</row>
    <row r="3" spans="1:16" ht="22.5" customHeight="1">
      <c r="A3" s="210"/>
      <c r="B3" s="210"/>
      <c r="C3" s="210"/>
      <c r="D3" s="210"/>
      <c r="E3" s="210"/>
      <c r="F3" s="484"/>
      <c r="G3" s="484"/>
      <c r="H3" s="484"/>
      <c r="I3" s="484"/>
      <c r="J3" s="484"/>
      <c r="K3" s="484"/>
      <c r="L3" s="484"/>
      <c r="M3" s="484"/>
      <c r="N3" s="484"/>
      <c r="O3" s="210"/>
      <c r="P3" s="210"/>
    </row>
    <row r="4" spans="1:16" ht="22.5" customHeight="1">
      <c r="A4" s="659" t="s">
        <v>386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</row>
    <row r="5" spans="1:16" ht="22.5" customHeight="1">
      <c r="C5" s="211"/>
      <c r="D5" s="211"/>
      <c r="E5" s="211"/>
      <c r="F5" s="208"/>
      <c r="G5" s="208"/>
      <c r="H5" s="208"/>
      <c r="I5" s="208"/>
      <c r="J5" s="208"/>
      <c r="K5" s="208"/>
      <c r="L5" s="208"/>
    </row>
    <row r="6" spans="1:16" ht="20.25" customHeight="1">
      <c r="A6" s="660" t="s">
        <v>387</v>
      </c>
      <c r="B6" s="661"/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  <c r="N6" s="662"/>
      <c r="O6" s="233"/>
      <c r="P6" s="233"/>
    </row>
    <row r="7" spans="1:16" ht="20.25" customHeight="1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</row>
    <row r="8" spans="1:16" ht="20.25" customHeight="1">
      <c r="A8" s="213"/>
      <c r="B8" s="213"/>
      <c r="C8" s="214"/>
      <c r="D8" s="215"/>
      <c r="E8" s="215"/>
      <c r="F8" s="215"/>
      <c r="G8" s="215"/>
      <c r="H8" s="657" t="s">
        <v>388</v>
      </c>
      <c r="I8" s="657"/>
      <c r="J8" s="657"/>
      <c r="K8" s="657" t="s">
        <v>363</v>
      </c>
      <c r="L8" s="657"/>
      <c r="M8" s="657"/>
      <c r="N8" s="483" t="s">
        <v>389</v>
      </c>
    </row>
    <row r="9" spans="1:16" ht="33" customHeight="1">
      <c r="A9" s="216" t="s">
        <v>390</v>
      </c>
      <c r="B9" s="216" t="s">
        <v>391</v>
      </c>
      <c r="C9" s="215" t="s">
        <v>392</v>
      </c>
      <c r="D9" s="215" t="s">
        <v>393</v>
      </c>
      <c r="E9" s="215" t="s">
        <v>394</v>
      </c>
      <c r="F9" s="215" t="s">
        <v>395</v>
      </c>
      <c r="G9" s="215" t="s">
        <v>396</v>
      </c>
      <c r="H9" s="215" t="s">
        <v>265</v>
      </c>
      <c r="I9" s="215" t="s">
        <v>263</v>
      </c>
      <c r="J9" s="215" t="s">
        <v>332</v>
      </c>
      <c r="K9" s="215" t="s">
        <v>265</v>
      </c>
      <c r="L9" s="215" t="s">
        <v>263</v>
      </c>
      <c r="M9" s="215" t="s">
        <v>332</v>
      </c>
      <c r="N9" s="483"/>
    </row>
    <row r="10" spans="1:16">
      <c r="A10" s="216"/>
      <c r="B10" s="216"/>
      <c r="C10" s="215"/>
      <c r="D10" s="215"/>
      <c r="E10" s="215"/>
      <c r="F10" s="215"/>
      <c r="G10" s="215"/>
      <c r="H10" s="215" t="s">
        <v>397</v>
      </c>
      <c r="I10" s="215" t="s">
        <v>398</v>
      </c>
      <c r="J10" s="215" t="s">
        <v>399</v>
      </c>
      <c r="K10" s="215" t="s">
        <v>138</v>
      </c>
      <c r="L10" s="215" t="s">
        <v>138</v>
      </c>
      <c r="M10" s="215" t="s">
        <v>138</v>
      </c>
      <c r="N10" s="215" t="s">
        <v>400</v>
      </c>
    </row>
    <row r="11" spans="1:16" ht="18.75" customHeight="1">
      <c r="A11" s="664" t="s">
        <v>401</v>
      </c>
      <c r="B11" s="217" t="s">
        <v>402</v>
      </c>
      <c r="C11" s="218">
        <v>1</v>
      </c>
      <c r="D11" s="218" t="s">
        <v>403</v>
      </c>
      <c r="E11" s="218" t="s">
        <v>404</v>
      </c>
      <c r="F11" s="486">
        <v>0</v>
      </c>
      <c r="G11" s="486" t="s">
        <v>405</v>
      </c>
      <c r="H11" s="485">
        <f>ROUND(F11*'5. 排放因子'!D6,2)</f>
        <v>0</v>
      </c>
      <c r="I11" s="252">
        <f>F11*'5. 排放因子'!D7</f>
        <v>0</v>
      </c>
      <c r="J11" s="253">
        <f>F11*'5. 排放因子'!D8</f>
        <v>0</v>
      </c>
      <c r="K11" s="250">
        <v>1</v>
      </c>
      <c r="L11" s="250">
        <v>0</v>
      </c>
      <c r="M11" s="250">
        <v>0</v>
      </c>
      <c r="N11" s="250">
        <f>ROUND(H11*K11+I11*L11+J11*M11,2)</f>
        <v>0</v>
      </c>
    </row>
    <row r="12" spans="1:16" ht="17.25" customHeight="1">
      <c r="A12" s="665"/>
      <c r="B12" s="217" t="s">
        <v>402</v>
      </c>
      <c r="C12" s="218">
        <v>2</v>
      </c>
      <c r="D12" s="218" t="s">
        <v>406</v>
      </c>
      <c r="E12" s="218" t="s">
        <v>407</v>
      </c>
      <c r="F12" s="507"/>
      <c r="G12" s="486" t="s">
        <v>408</v>
      </c>
      <c r="H12" s="507">
        <f>F12*'5. 排放因子'!D15</f>
        <v>0</v>
      </c>
      <c r="I12" s="507">
        <f>F12*'5. 排放因子'!D16</f>
        <v>0</v>
      </c>
      <c r="J12" s="507">
        <f>F12*'5. 排放因子'!D17</f>
        <v>0</v>
      </c>
      <c r="K12" s="250">
        <v>1</v>
      </c>
      <c r="L12" s="250">
        <v>27.9</v>
      </c>
      <c r="M12" s="250">
        <v>273</v>
      </c>
      <c r="N12" s="507">
        <f t="shared" ref="N12:N13" si="0">ROUND(H12*K12+I12*L12+J12*M12,2)</f>
        <v>0</v>
      </c>
    </row>
    <row r="13" spans="1:16" ht="26.25" customHeight="1">
      <c r="A13" s="665"/>
      <c r="B13" s="217" t="s">
        <v>402</v>
      </c>
      <c r="C13" s="218">
        <v>3</v>
      </c>
      <c r="D13" s="218" t="s">
        <v>409</v>
      </c>
      <c r="E13" s="218" t="s">
        <v>410</v>
      </c>
      <c r="F13" s="486">
        <v>0</v>
      </c>
      <c r="G13" s="486" t="s">
        <v>408</v>
      </c>
      <c r="H13" s="220">
        <f>F13*'[2]编号9 RTO焚烧-非甲烷总烃排放量统计表'!G15*44/12</f>
        <v>0</v>
      </c>
      <c r="I13" s="252"/>
      <c r="J13" s="253"/>
      <c r="K13" s="250">
        <v>1</v>
      </c>
      <c r="L13" s="250">
        <v>27.9</v>
      </c>
      <c r="M13" s="250">
        <v>273</v>
      </c>
      <c r="N13" s="250">
        <f t="shared" si="0"/>
        <v>0</v>
      </c>
    </row>
    <row r="14" spans="1:16" ht="26.25" customHeight="1">
      <c r="A14" s="665"/>
      <c r="B14" s="221" t="s">
        <v>411</v>
      </c>
      <c r="C14" s="218">
        <v>5</v>
      </c>
      <c r="D14" s="222" t="s">
        <v>412</v>
      </c>
      <c r="E14" s="222" t="s">
        <v>413</v>
      </c>
      <c r="F14" s="486">
        <f>'4. 活动水平数据表'!G7</f>
        <v>0</v>
      </c>
      <c r="G14" s="486" t="str">
        <f>'[3]4. 活动水平数据表'!H9</f>
        <v>吨</v>
      </c>
      <c r="H14" s="223">
        <f>F14*'5. 排放因子'!D12</f>
        <v>0</v>
      </c>
      <c r="I14" s="485">
        <f>F14*'5. 排放因子'!D13</f>
        <v>0</v>
      </c>
      <c r="J14" s="250">
        <f>F14*'5. 排放因子'!D14</f>
        <v>0</v>
      </c>
      <c r="K14" s="250">
        <v>1</v>
      </c>
      <c r="L14" s="250">
        <v>27.9</v>
      </c>
      <c r="M14" s="250">
        <v>273</v>
      </c>
      <c r="N14" s="250">
        <f t="shared" ref="N14" si="1">ROUND(H14*K14+I14*L14+J14*M14,2)</f>
        <v>0</v>
      </c>
    </row>
    <row r="15" spans="1:16">
      <c r="A15" s="217"/>
      <c r="B15" s="217"/>
      <c r="C15" s="218"/>
      <c r="D15" s="218"/>
      <c r="E15" s="218"/>
      <c r="F15" s="486"/>
      <c r="G15" s="486"/>
      <c r="H15" s="224">
        <f>SUM(H11:H14)</f>
        <v>0</v>
      </c>
      <c r="I15" s="254">
        <f>SUM(I11:I14)</f>
        <v>0</v>
      </c>
      <c r="J15" s="255">
        <f>SUM(J11:J14)</f>
        <v>0</v>
      </c>
      <c r="K15" s="485"/>
      <c r="L15" s="485"/>
      <c r="M15" s="256" t="s">
        <v>414</v>
      </c>
      <c r="N15" s="256">
        <f>SUM(N11:N14)</f>
        <v>0</v>
      </c>
    </row>
    <row r="16" spans="1:16">
      <c r="A16" s="225"/>
      <c r="B16" s="225"/>
      <c r="C16" s="209"/>
      <c r="D16" s="209"/>
      <c r="E16" s="209"/>
      <c r="F16" s="209"/>
      <c r="G16" s="209"/>
      <c r="H16" s="226"/>
      <c r="I16" s="257"/>
      <c r="J16" s="258"/>
      <c r="M16" s="260"/>
      <c r="N16" s="260"/>
    </row>
    <row r="17" spans="1:16">
      <c r="A17" s="227"/>
      <c r="B17" s="227"/>
      <c r="C17" s="209"/>
      <c r="D17" s="209"/>
      <c r="E17" s="209"/>
      <c r="F17" s="209"/>
      <c r="G17" s="209"/>
    </row>
    <row r="18" spans="1:16" ht="29.25" customHeight="1">
      <c r="A18" s="228" t="s">
        <v>390</v>
      </c>
      <c r="B18" s="228" t="s">
        <v>391</v>
      </c>
      <c r="C18" s="214" t="s">
        <v>392</v>
      </c>
      <c r="D18" s="215" t="s">
        <v>393</v>
      </c>
      <c r="E18" s="215" t="s">
        <v>394</v>
      </c>
      <c r="F18" s="215" t="s">
        <v>395</v>
      </c>
      <c r="G18" s="215" t="s">
        <v>396</v>
      </c>
      <c r="H18" s="483" t="s">
        <v>415</v>
      </c>
      <c r="I18" s="229" t="s">
        <v>416</v>
      </c>
      <c r="J18" s="229" t="s">
        <v>417</v>
      </c>
      <c r="K18" s="483"/>
      <c r="O18" s="261"/>
    </row>
    <row r="19" spans="1:16">
      <c r="A19" s="228"/>
      <c r="B19" s="228"/>
      <c r="C19" s="215"/>
      <c r="D19" s="215"/>
      <c r="E19" s="215"/>
      <c r="F19" s="215"/>
      <c r="G19" s="215"/>
      <c r="H19" s="229" t="s">
        <v>408</v>
      </c>
      <c r="I19" s="229"/>
      <c r="J19" s="229" t="s">
        <v>138</v>
      </c>
      <c r="K19" s="483" t="s">
        <v>400</v>
      </c>
      <c r="O19" s="262"/>
    </row>
    <row r="20" spans="1:16" ht="30">
      <c r="A20" s="666" t="s">
        <v>401</v>
      </c>
      <c r="B20" s="230" t="s">
        <v>418</v>
      </c>
      <c r="C20" s="218">
        <v>6</v>
      </c>
      <c r="D20" s="218" t="s">
        <v>419</v>
      </c>
      <c r="E20" s="218" t="s">
        <v>420</v>
      </c>
      <c r="F20" s="486"/>
      <c r="G20" s="231" t="str">
        <f>'[3]4. 活动水平数据表'!H10</f>
        <v>公斤</v>
      </c>
      <c r="H20" s="485">
        <f>F20/1000</f>
        <v>0</v>
      </c>
      <c r="I20" s="222" t="s">
        <v>253</v>
      </c>
      <c r="J20" s="250">
        <v>1530</v>
      </c>
      <c r="K20" s="250">
        <f>ROUND(H20*J20,2)</f>
        <v>0</v>
      </c>
      <c r="O20" s="262"/>
    </row>
    <row r="21" spans="1:16">
      <c r="A21" s="666"/>
      <c r="B21" s="230" t="s">
        <v>418</v>
      </c>
      <c r="C21" s="218">
        <v>7</v>
      </c>
      <c r="D21" s="218" t="s">
        <v>421</v>
      </c>
      <c r="E21" s="218" t="s">
        <v>422</v>
      </c>
      <c r="F21" s="486">
        <f>'4. 活动水平数据表'!G9</f>
        <v>0</v>
      </c>
      <c r="G21" s="231" t="str">
        <f>'[3]4. 活动水平数据表'!H11</f>
        <v>公斤</v>
      </c>
      <c r="H21" s="485">
        <f t="shared" ref="H21:H25" si="2">F21/1000</f>
        <v>0</v>
      </c>
      <c r="I21" s="222" t="s">
        <v>255</v>
      </c>
      <c r="J21" s="250">
        <f>'[3]5. 排放因子'!C33</f>
        <v>1908</v>
      </c>
      <c r="K21" s="250">
        <f t="shared" ref="K21:K25" si="3">ROUND(H21*J21,2)</f>
        <v>0</v>
      </c>
      <c r="O21" s="262"/>
    </row>
    <row r="22" spans="1:16">
      <c r="A22" s="666"/>
      <c r="B22" s="230" t="s">
        <v>418</v>
      </c>
      <c r="C22" s="218">
        <v>8</v>
      </c>
      <c r="D22" s="218" t="s">
        <v>423</v>
      </c>
      <c r="E22" s="218" t="s">
        <v>424</v>
      </c>
      <c r="F22" s="486">
        <f>'4. 活动水平数据表'!G10</f>
        <v>0</v>
      </c>
      <c r="G22" s="231" t="str">
        <f>'[3]4. 活动水平数据表'!H12</f>
        <v>公斤</v>
      </c>
      <c r="H22" s="485">
        <f t="shared" si="2"/>
        <v>0</v>
      </c>
      <c r="I22" s="222" t="s">
        <v>256</v>
      </c>
      <c r="J22" s="250">
        <v>14600</v>
      </c>
      <c r="K22" s="250">
        <f t="shared" si="3"/>
        <v>0</v>
      </c>
      <c r="O22" s="262"/>
    </row>
    <row r="23" spans="1:16">
      <c r="A23" s="666"/>
      <c r="B23" s="664" t="s">
        <v>418</v>
      </c>
      <c r="C23" s="668">
        <v>9</v>
      </c>
      <c r="D23" s="668" t="s">
        <v>425</v>
      </c>
      <c r="E23" s="232" t="s">
        <v>185</v>
      </c>
      <c r="F23" s="486">
        <f>'4. 活动水平数据表'!G11</f>
        <v>2.75</v>
      </c>
      <c r="G23" s="231" t="str">
        <f>'[3]4. 活动水平数据表'!H15</f>
        <v>公斤</v>
      </c>
      <c r="H23" s="485">
        <f t="shared" si="2"/>
        <v>2.7499999999999998E-3</v>
      </c>
      <c r="I23" s="222" t="s">
        <v>257</v>
      </c>
      <c r="J23" s="263">
        <v>771</v>
      </c>
      <c r="K23" s="250">
        <f t="shared" si="3"/>
        <v>2.12</v>
      </c>
      <c r="O23" s="262"/>
    </row>
    <row r="24" spans="1:16">
      <c r="A24" s="666"/>
      <c r="B24" s="665"/>
      <c r="C24" s="669"/>
      <c r="D24" s="669"/>
      <c r="E24" s="232" t="s">
        <v>186</v>
      </c>
      <c r="F24" s="486">
        <f>'4. 活动水平数据表'!G12</f>
        <v>1.2</v>
      </c>
      <c r="G24" s="231" t="str">
        <f>'[3]4. 活动水平数据表'!H16</f>
        <v>公斤</v>
      </c>
      <c r="H24" s="485">
        <f t="shared" si="2"/>
        <v>1.1999999999999999E-3</v>
      </c>
      <c r="I24" s="222" t="s">
        <v>426</v>
      </c>
      <c r="J24" s="250">
        <f>'[3]5. 排放因子'!C35</f>
        <v>2256</v>
      </c>
      <c r="K24" s="250">
        <f t="shared" si="3"/>
        <v>2.71</v>
      </c>
      <c r="O24" s="262"/>
    </row>
    <row r="25" spans="1:16">
      <c r="A25" s="666"/>
      <c r="B25" s="667"/>
      <c r="C25" s="670"/>
      <c r="D25" s="670"/>
      <c r="E25" s="218" t="s">
        <v>420</v>
      </c>
      <c r="F25" s="486">
        <f>'4. 活动水平数据表'!G13</f>
        <v>6.7</v>
      </c>
      <c r="G25" s="231" t="str">
        <f>'[3]4. 活动水平数据表'!H15</f>
        <v>公斤</v>
      </c>
      <c r="H25" s="485">
        <f t="shared" si="2"/>
        <v>6.7000000000000002E-3</v>
      </c>
      <c r="I25" s="222" t="s">
        <v>253</v>
      </c>
      <c r="J25" s="250">
        <v>1530</v>
      </c>
      <c r="K25" s="250">
        <f t="shared" si="3"/>
        <v>10.25</v>
      </c>
    </row>
    <row r="26" spans="1:16">
      <c r="A26" s="666"/>
      <c r="B26" s="230" t="s">
        <v>418</v>
      </c>
      <c r="C26" s="218">
        <v>11</v>
      </c>
      <c r="D26" s="218" t="s">
        <v>427</v>
      </c>
      <c r="E26" s="218" t="s">
        <v>428</v>
      </c>
      <c r="F26" s="486">
        <f>'4. 活动水平数据表'!G14</f>
        <v>0.14099999999999999</v>
      </c>
      <c r="G26" s="486" t="str">
        <f>'[3]4. 活动水平数据表'!H17</f>
        <v>吨</v>
      </c>
      <c r="H26" s="485">
        <f>F26</f>
        <v>0.14099999999999999</v>
      </c>
      <c r="I26" s="250" t="s">
        <v>263</v>
      </c>
      <c r="J26" s="250">
        <v>27.9</v>
      </c>
      <c r="K26" s="250">
        <f>H26*J26</f>
        <v>3.9338999999999995</v>
      </c>
    </row>
    <row r="27" spans="1:16">
      <c r="A27" s="227"/>
      <c r="B27" s="227"/>
      <c r="C27" s="209"/>
      <c r="D27" s="209"/>
      <c r="E27" s="209"/>
      <c r="F27" s="209"/>
      <c r="G27" s="209"/>
      <c r="I27" s="256"/>
      <c r="J27" s="508" t="s">
        <v>429</v>
      </c>
      <c r="K27" s="509">
        <f>SUM(K20:K26)</f>
        <v>19.0139</v>
      </c>
    </row>
    <row r="28" spans="1:16">
      <c r="A28" s="227"/>
      <c r="B28" s="227"/>
      <c r="C28" s="209"/>
      <c r="D28" s="209"/>
      <c r="E28" s="209"/>
      <c r="F28" s="209"/>
      <c r="G28" s="209"/>
      <c r="O28" s="239"/>
      <c r="P28" s="239"/>
    </row>
    <row r="29" spans="1:16">
      <c r="A29" s="660" t="s">
        <v>430</v>
      </c>
      <c r="B29" s="661"/>
      <c r="C29" s="661"/>
      <c r="D29" s="661"/>
      <c r="E29" s="661"/>
      <c r="F29" s="661"/>
      <c r="G29" s="661"/>
      <c r="H29" s="661"/>
      <c r="I29" s="661"/>
      <c r="J29" s="661"/>
      <c r="K29" s="661"/>
      <c r="L29" s="661"/>
      <c r="M29" s="661"/>
      <c r="N29" s="661"/>
      <c r="O29" s="264"/>
      <c r="P29" s="264"/>
    </row>
    <row r="30" spans="1:16">
      <c r="A30" s="233"/>
      <c r="B30" s="227"/>
      <c r="C30" s="209"/>
      <c r="D30" s="209"/>
      <c r="E30" s="209"/>
      <c r="F30" s="209"/>
      <c r="G30" s="209"/>
      <c r="O30" s="264"/>
      <c r="P30" s="265"/>
    </row>
    <row r="31" spans="1:16" ht="31.5" customHeight="1">
      <c r="A31" s="228"/>
      <c r="B31" s="228" t="s">
        <v>391</v>
      </c>
      <c r="C31" s="214" t="s">
        <v>392</v>
      </c>
      <c r="D31" s="215" t="s">
        <v>393</v>
      </c>
      <c r="E31" s="215" t="s">
        <v>394</v>
      </c>
      <c r="F31" s="215" t="s">
        <v>395</v>
      </c>
      <c r="G31" s="215" t="s">
        <v>396</v>
      </c>
      <c r="H31" s="215" t="s">
        <v>388</v>
      </c>
      <c r="O31" s="264"/>
      <c r="P31" s="264"/>
    </row>
    <row r="32" spans="1:16">
      <c r="A32" s="228"/>
      <c r="B32" s="228"/>
      <c r="C32" s="215"/>
      <c r="D32" s="215"/>
      <c r="E32" s="215"/>
      <c r="F32" s="215"/>
      <c r="G32" s="215"/>
      <c r="H32" s="215" t="s">
        <v>397</v>
      </c>
    </row>
    <row r="33" spans="1:14" ht="15.6" customHeight="1">
      <c r="A33" s="666" t="s">
        <v>431</v>
      </c>
      <c r="B33" s="217" t="s">
        <v>432</v>
      </c>
      <c r="C33" s="218">
        <v>12</v>
      </c>
      <c r="D33" s="218">
        <v>7</v>
      </c>
      <c r="E33" s="218" t="s">
        <v>433</v>
      </c>
      <c r="F33" s="234">
        <f>'4. 活动水平数据表'!G15</f>
        <v>0</v>
      </c>
      <c r="G33" s="486" t="str">
        <f>'[3]4. 活动水平数据表'!H18</f>
        <v>度</v>
      </c>
      <c r="H33" s="485">
        <f>ROUND(F33*'5. 排放因子'!D4,2)</f>
        <v>0</v>
      </c>
    </row>
    <row r="34" spans="1:14">
      <c r="A34" s="666"/>
      <c r="B34" s="217" t="s">
        <v>432</v>
      </c>
      <c r="C34" s="218">
        <v>13</v>
      </c>
      <c r="D34" s="218" t="s">
        <v>434</v>
      </c>
      <c r="E34" s="218" t="s">
        <v>433</v>
      </c>
      <c r="F34" s="234">
        <f>'4. 活动水平数据表'!G16</f>
        <v>0</v>
      </c>
      <c r="G34" s="486" t="str">
        <f>'[3]4. 活动水平数据表'!H19</f>
        <v>度</v>
      </c>
      <c r="H34" s="485">
        <f>ROUND(F34*'5. 排放因子'!D4,2)</f>
        <v>0</v>
      </c>
    </row>
    <row r="35" spans="1:14">
      <c r="A35" s="666"/>
      <c r="B35" s="217" t="s">
        <v>432</v>
      </c>
      <c r="C35" s="222">
        <v>14</v>
      </c>
      <c r="D35" s="222" t="s">
        <v>99</v>
      </c>
      <c r="E35" s="222" t="s">
        <v>435</v>
      </c>
      <c r="F35" s="235">
        <f>'4. 活动水平数据表'!G17</f>
        <v>0</v>
      </c>
      <c r="G35" s="222" t="s">
        <v>267</v>
      </c>
      <c r="H35" s="236">
        <f>F35*'5. 排放因子'!D5</f>
        <v>0</v>
      </c>
    </row>
    <row r="36" spans="1:14">
      <c r="A36" s="225"/>
      <c r="B36" s="225"/>
      <c r="C36" s="209"/>
      <c r="D36" s="209"/>
      <c r="E36" s="209"/>
      <c r="F36" s="209"/>
      <c r="G36" s="237" t="s">
        <v>436</v>
      </c>
      <c r="H36" s="256">
        <f>H33+H34</f>
        <v>0</v>
      </c>
    </row>
    <row r="37" spans="1:14">
      <c r="A37" s="225"/>
      <c r="B37" s="225"/>
      <c r="C37" s="209"/>
      <c r="D37" s="209"/>
      <c r="E37" s="209"/>
      <c r="F37" s="209"/>
      <c r="G37" s="238"/>
      <c r="H37" s="260"/>
    </row>
    <row r="38" spans="1:14">
      <c r="A38" s="225"/>
      <c r="B38" s="225"/>
      <c r="C38" s="209"/>
      <c r="D38" s="209"/>
      <c r="E38" s="209"/>
      <c r="F38" s="209"/>
      <c r="G38" s="238"/>
      <c r="H38" s="260"/>
    </row>
    <row r="39" spans="1:14">
      <c r="A39" s="672" t="s">
        <v>437</v>
      </c>
      <c r="B39" s="673"/>
      <c r="C39" s="673"/>
      <c r="D39" s="673"/>
      <c r="E39" s="673"/>
      <c r="F39" s="673"/>
      <c r="G39" s="673"/>
      <c r="H39" s="673"/>
      <c r="I39" s="673"/>
      <c r="J39" s="673"/>
      <c r="K39" s="673"/>
      <c r="L39" s="673"/>
      <c r="M39" s="673"/>
      <c r="N39" s="674"/>
    </row>
    <row r="40" spans="1:14">
      <c r="A40" s="240"/>
      <c r="B40" s="225"/>
      <c r="C40" s="209"/>
      <c r="D40" s="209"/>
      <c r="E40" s="209"/>
      <c r="F40" s="209"/>
      <c r="G40" s="238"/>
      <c r="H40" s="260"/>
    </row>
    <row r="41" spans="1:14">
      <c r="A41" s="225"/>
      <c r="B41" s="217"/>
      <c r="C41" s="218"/>
      <c r="D41" s="218"/>
      <c r="E41" s="218"/>
      <c r="F41" s="486"/>
      <c r="G41" s="486"/>
      <c r="H41" s="663" t="s">
        <v>388</v>
      </c>
      <c r="I41" s="663"/>
      <c r="J41" s="663"/>
      <c r="K41" s="663" t="s">
        <v>363</v>
      </c>
      <c r="L41" s="663"/>
      <c r="M41" s="663"/>
      <c r="N41" s="485" t="s">
        <v>389</v>
      </c>
    </row>
    <row r="42" spans="1:14" ht="27" customHeight="1">
      <c r="A42" s="241"/>
      <c r="B42" s="229" t="s">
        <v>391</v>
      </c>
      <c r="C42" s="215" t="s">
        <v>392</v>
      </c>
      <c r="D42" s="215" t="s">
        <v>393</v>
      </c>
      <c r="E42" s="215" t="s">
        <v>394</v>
      </c>
      <c r="F42" s="215" t="s">
        <v>395</v>
      </c>
      <c r="G42" s="215" t="s">
        <v>396</v>
      </c>
      <c r="H42" s="242" t="s">
        <v>265</v>
      </c>
      <c r="I42" s="215" t="s">
        <v>263</v>
      </c>
      <c r="J42" s="215" t="s">
        <v>332</v>
      </c>
      <c r="K42" s="215" t="s">
        <v>265</v>
      </c>
      <c r="L42" s="215" t="s">
        <v>263</v>
      </c>
      <c r="M42" s="215" t="s">
        <v>332</v>
      </c>
      <c r="N42" s="483"/>
    </row>
    <row r="43" spans="1:14">
      <c r="A43" s="241"/>
      <c r="B43" s="229"/>
      <c r="C43" s="215"/>
      <c r="D43" s="215"/>
      <c r="E43" s="215"/>
      <c r="F43" s="215"/>
      <c r="G43" s="215"/>
      <c r="H43" s="215" t="s">
        <v>397</v>
      </c>
      <c r="I43" s="215" t="s">
        <v>398</v>
      </c>
      <c r="J43" s="215" t="s">
        <v>399</v>
      </c>
      <c r="K43" s="215" t="s">
        <v>138</v>
      </c>
      <c r="L43" s="215" t="s">
        <v>138</v>
      </c>
      <c r="M43" s="215" t="s">
        <v>138</v>
      </c>
      <c r="N43" s="486" t="s">
        <v>400</v>
      </c>
    </row>
    <row r="44" spans="1:14">
      <c r="A44" s="666" t="s">
        <v>438</v>
      </c>
      <c r="B44" s="217" t="s">
        <v>439</v>
      </c>
      <c r="C44" s="218">
        <v>13</v>
      </c>
      <c r="D44" s="218" t="s">
        <v>440</v>
      </c>
      <c r="E44" s="218" t="s">
        <v>407</v>
      </c>
      <c r="F44" s="486">
        <f>'4. 活动水平数据表'!G18</f>
        <v>0</v>
      </c>
      <c r="G44" s="486" t="s">
        <v>408</v>
      </c>
      <c r="H44" s="243">
        <f>F44*'5. 排放因子'!D15</f>
        <v>0</v>
      </c>
      <c r="I44" s="486">
        <f>F44*'5. 排放因子'!D16</f>
        <v>0</v>
      </c>
      <c r="J44" s="486">
        <f>F44*'5. 排放因子'!D17</f>
        <v>0</v>
      </c>
      <c r="K44" s="250">
        <v>1</v>
      </c>
      <c r="L44" s="250">
        <v>27.9</v>
      </c>
      <c r="M44" s="250">
        <v>273</v>
      </c>
      <c r="N44" s="485">
        <f>ROUND(H44*K44+I44*L44+J44*M44,2)</f>
        <v>0</v>
      </c>
    </row>
    <row r="45" spans="1:14">
      <c r="A45" s="666"/>
      <c r="B45" s="217" t="s">
        <v>441</v>
      </c>
      <c r="C45" s="218">
        <v>14</v>
      </c>
      <c r="D45" s="218" t="s">
        <v>442</v>
      </c>
      <c r="E45" s="218" t="s">
        <v>443</v>
      </c>
      <c r="F45" s="486">
        <f>'4. 活动水平数据表'!G19</f>
        <v>4632335.5</v>
      </c>
      <c r="G45" s="486" t="str">
        <f>'[3]4. 活动水平数据表'!H21</f>
        <v>吨</v>
      </c>
      <c r="H45" s="223">
        <f>F45*'5. 排放因子'!D15</f>
        <v>14658747.74962</v>
      </c>
      <c r="I45" s="266">
        <f>F45*'5. 排放因子'!D16</f>
        <v>771.51547752500005</v>
      </c>
      <c r="J45" s="266">
        <f>F45*'5. 排放因子'!D17</f>
        <v>771.51547752500005</v>
      </c>
      <c r="K45" s="250">
        <v>1</v>
      </c>
      <c r="L45" s="250">
        <v>27.9</v>
      </c>
      <c r="M45" s="250">
        <v>273</v>
      </c>
      <c r="N45" s="485">
        <f>ROUND(H45*K45+I45*L45+J45*M45,2)</f>
        <v>14890896.76</v>
      </c>
    </row>
    <row r="46" spans="1:14">
      <c r="A46" s="666"/>
      <c r="B46" s="217" t="s">
        <v>444</v>
      </c>
      <c r="C46" s="218">
        <v>15</v>
      </c>
      <c r="D46" s="218" t="s">
        <v>445</v>
      </c>
      <c r="E46" s="218" t="s">
        <v>446</v>
      </c>
      <c r="F46" s="510">
        <f>'4. 活动水平数据表'!G20</f>
        <v>0</v>
      </c>
      <c r="G46" s="486" t="s">
        <v>277</v>
      </c>
      <c r="H46" s="223">
        <f>F46/1000</f>
        <v>0</v>
      </c>
      <c r="I46" s="485"/>
      <c r="J46" s="485"/>
      <c r="K46" s="250">
        <v>1</v>
      </c>
      <c r="L46" s="250">
        <v>27.9</v>
      </c>
      <c r="M46" s="250">
        <v>273</v>
      </c>
      <c r="N46" s="223">
        <f>ROUND(H46,2)</f>
        <v>0</v>
      </c>
    </row>
    <row r="47" spans="1:14">
      <c r="A47" s="666"/>
      <c r="B47" s="221" t="s">
        <v>444</v>
      </c>
      <c r="C47" s="218">
        <v>16</v>
      </c>
      <c r="D47" s="222" t="s">
        <v>447</v>
      </c>
      <c r="E47" s="222" t="s">
        <v>448</v>
      </c>
      <c r="F47" s="510">
        <v>0</v>
      </c>
      <c r="G47" s="222" t="s">
        <v>449</v>
      </c>
      <c r="H47" s="244">
        <f>F47*'5. 排放因子'!C37/1000</f>
        <v>0</v>
      </c>
      <c r="I47" s="485"/>
      <c r="J47" s="485"/>
      <c r="K47" s="250">
        <v>1</v>
      </c>
      <c r="L47" s="250">
        <v>27.9</v>
      </c>
      <c r="M47" s="250">
        <v>273</v>
      </c>
      <c r="N47" s="223">
        <f t="shared" ref="N47:N53" si="4">ROUND(H47,2)</f>
        <v>0</v>
      </c>
    </row>
    <row r="48" spans="1:14">
      <c r="A48" s="666"/>
      <c r="B48" s="221" t="s">
        <v>444</v>
      </c>
      <c r="C48" s="218">
        <v>17</v>
      </c>
      <c r="D48" s="222" t="s">
        <v>450</v>
      </c>
      <c r="E48" s="222" t="s">
        <v>413</v>
      </c>
      <c r="F48" s="510">
        <f>'4. 活动水平数据表'!G22</f>
        <v>21</v>
      </c>
      <c r="G48" s="222" t="s">
        <v>449</v>
      </c>
      <c r="H48" s="244">
        <f>F48*'5. 排放因子'!C39/1000</f>
        <v>8.61E-4</v>
      </c>
      <c r="I48" s="485"/>
      <c r="J48" s="485"/>
      <c r="K48" s="250"/>
      <c r="L48" s="250"/>
      <c r="M48" s="250"/>
      <c r="N48" s="223">
        <f t="shared" si="4"/>
        <v>0</v>
      </c>
    </row>
    <row r="49" spans="1:14">
      <c r="A49" s="666"/>
      <c r="B49" s="221" t="s">
        <v>444</v>
      </c>
      <c r="C49" s="218">
        <v>18</v>
      </c>
      <c r="D49" s="222" t="s">
        <v>450</v>
      </c>
      <c r="E49" s="222" t="s">
        <v>448</v>
      </c>
      <c r="F49" s="510">
        <f>'4. 活动水平数据表'!G23</f>
        <v>6</v>
      </c>
      <c r="G49" s="222" t="s">
        <v>449</v>
      </c>
      <c r="H49" s="244">
        <f>F49*'5. 排放因子'!C40/1000</f>
        <v>1.0175999999999999E-4</v>
      </c>
      <c r="I49" s="485"/>
      <c r="J49" s="485"/>
      <c r="K49" s="250"/>
      <c r="L49" s="250"/>
      <c r="M49" s="250"/>
      <c r="N49" s="223">
        <f t="shared" si="4"/>
        <v>0</v>
      </c>
    </row>
    <row r="50" spans="1:14" ht="16.5" customHeight="1">
      <c r="A50" s="666"/>
      <c r="B50" s="222" t="s">
        <v>451</v>
      </c>
      <c r="C50" s="218">
        <v>19</v>
      </c>
      <c r="D50" s="222" t="str">
        <f>'[3]4. 活动水平数据表'!C26</f>
        <v>员工通勤-汽车</v>
      </c>
      <c r="E50" s="222" t="str">
        <f>'[3]4. 活动水平数据表'!D26</f>
        <v>汽油的燃烧</v>
      </c>
      <c r="F50" s="510">
        <f>'4. 活动水平数据表'!G24</f>
        <v>0</v>
      </c>
      <c r="G50" s="222" t="s">
        <v>449</v>
      </c>
      <c r="H50" s="245">
        <f>F50*'5. 排放因子'!C39/1000</f>
        <v>0</v>
      </c>
      <c r="I50" s="267"/>
      <c r="J50" s="267"/>
      <c r="K50" s="250"/>
      <c r="L50" s="250"/>
      <c r="M50" s="250"/>
      <c r="N50" s="223">
        <f t="shared" si="4"/>
        <v>0</v>
      </c>
    </row>
    <row r="51" spans="1:14" ht="16.5" customHeight="1">
      <c r="A51" s="666"/>
      <c r="B51" s="222" t="s">
        <v>451</v>
      </c>
      <c r="C51" s="218">
        <v>20</v>
      </c>
      <c r="D51" s="222" t="str">
        <f>'[3]4. 活动水平数据表'!C27</f>
        <v>员工通勤-汽车</v>
      </c>
      <c r="E51" s="222" t="str">
        <f>'[3]4. 活动水平数据表'!D27</f>
        <v>电力的消耗</v>
      </c>
      <c r="F51" s="510">
        <f>'4. 活动水平数据表'!G25</f>
        <v>0</v>
      </c>
      <c r="G51" s="222" t="s">
        <v>449</v>
      </c>
      <c r="H51" s="245">
        <f>F51*'5. 排放因子'!C40/1000</f>
        <v>0</v>
      </c>
      <c r="I51" s="267"/>
      <c r="J51" s="267"/>
      <c r="K51" s="250"/>
      <c r="L51" s="250"/>
      <c r="M51" s="250"/>
      <c r="N51" s="223">
        <f t="shared" si="4"/>
        <v>0</v>
      </c>
    </row>
    <row r="52" spans="1:14" ht="16.5" customHeight="1">
      <c r="A52" s="666"/>
      <c r="B52" s="222" t="s">
        <v>451</v>
      </c>
      <c r="C52" s="218">
        <v>21</v>
      </c>
      <c r="D52" s="222" t="str">
        <f>'[3]4. 活动水平数据表'!C28</f>
        <v>员工通勤-地铁</v>
      </c>
      <c r="E52" s="222" t="str">
        <f>'[3]4. 活动水平数据表'!D28</f>
        <v>电力的消耗</v>
      </c>
      <c r="F52" s="510">
        <f>'4. 活动水平数据表'!G26</f>
        <v>0</v>
      </c>
      <c r="G52" s="222" t="s">
        <v>449</v>
      </c>
      <c r="H52" s="245">
        <f>F52*'5. 排放因子'!C38/1000</f>
        <v>0</v>
      </c>
      <c r="I52" s="267"/>
      <c r="J52" s="267"/>
      <c r="K52" s="250"/>
      <c r="L52" s="250"/>
      <c r="M52" s="250"/>
      <c r="N52" s="223">
        <f t="shared" si="4"/>
        <v>0</v>
      </c>
    </row>
    <row r="53" spans="1:14" ht="16.5" customHeight="1">
      <c r="A53" s="666"/>
      <c r="B53" s="222" t="s">
        <v>451</v>
      </c>
      <c r="C53" s="218">
        <v>22</v>
      </c>
      <c r="D53" s="222" t="str">
        <f>'[3]4. 活动水平数据表'!C29</f>
        <v>员工通勤-电瓶车</v>
      </c>
      <c r="E53" s="222" t="str">
        <f>'[3]4. 活动水平数据表'!D29</f>
        <v>电力的消耗</v>
      </c>
      <c r="F53" s="510">
        <f>'4. 活动水平数据表'!G27</f>
        <v>0</v>
      </c>
      <c r="G53" s="222" t="s">
        <v>452</v>
      </c>
      <c r="H53" s="245">
        <f>F53*'5. 排放因子'!D4</f>
        <v>0</v>
      </c>
      <c r="I53" s="267"/>
      <c r="J53" s="267"/>
      <c r="K53" s="250"/>
      <c r="L53" s="250"/>
      <c r="M53" s="250"/>
      <c r="N53" s="223">
        <f t="shared" si="4"/>
        <v>0</v>
      </c>
    </row>
    <row r="54" spans="1:14" ht="16.5" customHeight="1">
      <c r="A54" s="666"/>
      <c r="B54" s="222" t="s">
        <v>451</v>
      </c>
      <c r="C54" s="222">
        <v>23</v>
      </c>
      <c r="D54" s="222" t="str">
        <f>'[3]4. 活动水平数据表'!C30</f>
        <v>员工通勤-班车</v>
      </c>
      <c r="E54" s="222" t="str">
        <f>'[3]4. 活动水平数据表'!D30</f>
        <v>柴油的消耗</v>
      </c>
      <c r="F54" s="486">
        <f>'4. 活动水平数据表'!G28</f>
        <v>235200</v>
      </c>
      <c r="G54" s="222" t="str">
        <f>'[3]4. 活动水平数据表'!H30</f>
        <v>公斤</v>
      </c>
      <c r="H54" s="223">
        <f>F54*'5. 排放因子'!D15/1000</f>
        <v>744.27628799999991</v>
      </c>
      <c r="I54" s="252">
        <f>F54*'[3]5. 排放因子'!D16/1000</f>
        <v>3.9172560000000002E-2</v>
      </c>
      <c r="J54" s="268">
        <f>F54*'[3]5. 排放因子'!D17/1000</f>
        <v>3.9172560000000002E-2</v>
      </c>
      <c r="K54" s="250">
        <v>1</v>
      </c>
      <c r="L54" s="250">
        <v>27.9</v>
      </c>
      <c r="M54" s="250">
        <v>273</v>
      </c>
      <c r="N54" s="485">
        <f>ROUND(H54*K54+I54*L54+J54*M54,2)</f>
        <v>756.06</v>
      </c>
    </row>
    <row r="55" spans="1:14" ht="16.5" customHeight="1">
      <c r="A55" s="225"/>
      <c r="B55" s="246"/>
      <c r="C55" s="246"/>
      <c r="D55" s="209"/>
      <c r="E55" s="209"/>
      <c r="F55" s="209"/>
      <c r="G55" s="209"/>
      <c r="H55" s="248">
        <f>SUM(H44:H54)</f>
        <v>14659492.026870761</v>
      </c>
      <c r="I55" s="248">
        <f t="shared" ref="I55:J55" si="5">SUM(I44:I54)</f>
        <v>771.55465008500005</v>
      </c>
      <c r="J55" s="248">
        <f t="shared" si="5"/>
        <v>771.55465008500005</v>
      </c>
      <c r="M55" s="511"/>
      <c r="N55" s="512"/>
    </row>
    <row r="56" spans="1:14" ht="16.5" customHeight="1">
      <c r="A56" s="225"/>
      <c r="B56" s="246"/>
      <c r="C56" s="246"/>
      <c r="D56" s="209"/>
      <c r="E56" s="209"/>
      <c r="F56" s="209"/>
      <c r="G56" s="209"/>
      <c r="H56" s="513"/>
      <c r="I56" s="513"/>
      <c r="J56" s="513"/>
      <c r="M56" s="237" t="s">
        <v>436</v>
      </c>
      <c r="N56" s="256">
        <f>SUM(N44:N54)</f>
        <v>14891652.82</v>
      </c>
    </row>
    <row r="57" spans="1:14">
      <c r="C57" s="249"/>
      <c r="D57" s="249"/>
      <c r="E57" s="249"/>
      <c r="F57" s="209"/>
      <c r="G57" s="209"/>
    </row>
    <row r="58" spans="1:14">
      <c r="A58" s="225"/>
      <c r="B58" s="229"/>
      <c r="C58" s="215"/>
      <c r="D58" s="215"/>
      <c r="E58" s="215"/>
      <c r="F58" s="215"/>
      <c r="G58" s="215"/>
      <c r="H58" s="657" t="s">
        <v>388</v>
      </c>
      <c r="I58" s="657"/>
      <c r="J58" s="657"/>
      <c r="K58" s="657" t="s">
        <v>363</v>
      </c>
      <c r="L58" s="657"/>
      <c r="M58" s="657"/>
      <c r="N58" s="483" t="s">
        <v>389</v>
      </c>
    </row>
    <row r="59" spans="1:14" ht="27.75" customHeight="1">
      <c r="A59" s="241"/>
      <c r="B59" s="229" t="s">
        <v>391</v>
      </c>
      <c r="C59" s="215" t="s">
        <v>392</v>
      </c>
      <c r="D59" s="215" t="s">
        <v>393</v>
      </c>
      <c r="E59" s="215" t="s">
        <v>394</v>
      </c>
      <c r="F59" s="215" t="s">
        <v>395</v>
      </c>
      <c r="G59" s="215" t="s">
        <v>396</v>
      </c>
      <c r="H59" s="215" t="s">
        <v>265</v>
      </c>
      <c r="I59" s="215" t="s">
        <v>263</v>
      </c>
      <c r="J59" s="215" t="s">
        <v>332</v>
      </c>
      <c r="K59" s="215" t="s">
        <v>265</v>
      </c>
      <c r="L59" s="215" t="s">
        <v>263</v>
      </c>
      <c r="M59" s="215" t="s">
        <v>332</v>
      </c>
      <c r="N59" s="483"/>
    </row>
    <row r="60" spans="1:14">
      <c r="A60" s="229"/>
      <c r="B60" s="229"/>
      <c r="C60" s="215"/>
      <c r="D60" s="215"/>
      <c r="E60" s="215"/>
      <c r="F60" s="215"/>
      <c r="G60" s="215"/>
      <c r="H60" s="215" t="s">
        <v>397</v>
      </c>
      <c r="I60" s="215" t="s">
        <v>398</v>
      </c>
      <c r="J60" s="215" t="s">
        <v>399</v>
      </c>
      <c r="K60" s="215" t="s">
        <v>138</v>
      </c>
      <c r="L60" s="215" t="s">
        <v>138</v>
      </c>
      <c r="M60" s="215" t="s">
        <v>138</v>
      </c>
      <c r="N60" s="486" t="s">
        <v>400</v>
      </c>
    </row>
    <row r="61" spans="1:14" ht="30.75" customHeight="1">
      <c r="A61" s="664" t="s">
        <v>453</v>
      </c>
      <c r="B61" s="250" t="s">
        <v>454</v>
      </c>
      <c r="C61" s="222">
        <v>24</v>
      </c>
      <c r="D61" s="222" t="s">
        <v>455</v>
      </c>
      <c r="E61" s="251" t="s">
        <v>219</v>
      </c>
      <c r="F61" s="514">
        <f>'4. 活动水平数据表'!G29</f>
        <v>37500</v>
      </c>
      <c r="G61" s="222" t="s">
        <v>456</v>
      </c>
      <c r="H61" s="223">
        <f>F61*'5. 排放因子'!C48/1000</f>
        <v>131.4</v>
      </c>
      <c r="I61" s="485"/>
      <c r="J61" s="485"/>
      <c r="K61" s="485"/>
      <c r="L61" s="485"/>
      <c r="M61" s="485"/>
      <c r="N61" s="223">
        <f t="shared" ref="N61:N62" si="6">H61</f>
        <v>131.4</v>
      </c>
    </row>
    <row r="62" spans="1:14">
      <c r="A62" s="665"/>
      <c r="B62" s="219" t="s">
        <v>457</v>
      </c>
      <c r="C62" s="222">
        <v>26</v>
      </c>
      <c r="D62" s="671" t="s">
        <v>458</v>
      </c>
      <c r="E62" s="218" t="s">
        <v>459</v>
      </c>
      <c r="F62" s="514"/>
      <c r="G62" s="486" t="s">
        <v>452</v>
      </c>
      <c r="H62" s="485">
        <f>ROUND(F62*'5. 排放因子'!D4,2)</f>
        <v>0</v>
      </c>
      <c r="I62" s="485"/>
      <c r="J62" s="485"/>
      <c r="K62" s="485"/>
      <c r="L62" s="485"/>
      <c r="M62" s="485"/>
      <c r="N62" s="485">
        <f t="shared" si="6"/>
        <v>0</v>
      </c>
    </row>
    <row r="63" spans="1:14" ht="22.5" customHeight="1">
      <c r="A63" s="665"/>
      <c r="B63" s="219" t="s">
        <v>457</v>
      </c>
      <c r="C63" s="222">
        <v>27</v>
      </c>
      <c r="D63" s="671"/>
      <c r="E63" s="218" t="s">
        <v>460</v>
      </c>
      <c r="F63" s="514"/>
      <c r="G63" s="486" t="s">
        <v>405</v>
      </c>
      <c r="H63" s="485">
        <f>ROUND(F63*'5. 排放因子'!D6,2)</f>
        <v>0</v>
      </c>
      <c r="I63" s="252">
        <f>F63*'[3]5. 排放因子'!D7</f>
        <v>0</v>
      </c>
      <c r="J63" s="268">
        <f>F63*'[3]5. 排放因子'!D8</f>
        <v>0</v>
      </c>
      <c r="K63" s="250">
        <v>1</v>
      </c>
      <c r="L63" s="250">
        <v>27.9</v>
      </c>
      <c r="M63" s="250">
        <v>273</v>
      </c>
      <c r="N63" s="485">
        <f>ROUND(H63*K63+I63*L63+J63*M63,2)</f>
        <v>0</v>
      </c>
    </row>
    <row r="64" spans="1:14">
      <c r="A64" s="665"/>
      <c r="B64" s="219" t="s">
        <v>457</v>
      </c>
      <c r="C64" s="222">
        <v>28</v>
      </c>
      <c r="D64" s="671"/>
      <c r="E64" s="218" t="s">
        <v>461</v>
      </c>
      <c r="F64" s="514"/>
      <c r="G64" s="486" t="s">
        <v>462</v>
      </c>
      <c r="H64" s="223">
        <f>F64*'5. 排放因子'!C47/1000</f>
        <v>0</v>
      </c>
      <c r="I64" s="485"/>
      <c r="J64" s="485"/>
      <c r="K64" s="485"/>
      <c r="L64" s="485"/>
      <c r="M64" s="485"/>
      <c r="N64" s="223">
        <f>H64</f>
        <v>0</v>
      </c>
    </row>
    <row r="65" spans="1:14" ht="19.5" customHeight="1">
      <c r="A65" s="667"/>
      <c r="B65" s="219" t="s">
        <v>463</v>
      </c>
      <c r="C65" s="222">
        <v>29</v>
      </c>
      <c r="D65" s="218" t="s">
        <v>464</v>
      </c>
      <c r="E65" s="218" t="s">
        <v>463</v>
      </c>
      <c r="F65" s="514">
        <f>'4. 活动水平数据表'!G30</f>
        <v>0</v>
      </c>
      <c r="G65" s="486" t="s">
        <v>462</v>
      </c>
      <c r="H65" s="223">
        <f>F65*'5. 排放因子'!C47/1000</f>
        <v>0</v>
      </c>
      <c r="I65" s="485"/>
      <c r="J65" s="485"/>
      <c r="K65" s="485"/>
      <c r="L65" s="485"/>
      <c r="M65" s="485"/>
      <c r="N65" s="223">
        <f>H65</f>
        <v>0</v>
      </c>
    </row>
    <row r="66" spans="1:14" ht="19.5" customHeight="1">
      <c r="A66" s="225"/>
      <c r="B66" s="259"/>
      <c r="C66" s="209"/>
      <c r="D66" s="209"/>
      <c r="E66" s="209"/>
      <c r="F66" s="269"/>
      <c r="G66" s="209"/>
      <c r="H66" s="224">
        <f>SUM(H61:H65)</f>
        <v>131.4</v>
      </c>
      <c r="I66" s="224">
        <f t="shared" ref="I66:J66" si="7">SUM(I61:I65)</f>
        <v>0</v>
      </c>
      <c r="J66" s="224">
        <f t="shared" si="7"/>
        <v>0</v>
      </c>
      <c r="M66" s="256" t="s">
        <v>436</v>
      </c>
      <c r="N66" s="509">
        <f>SUM(N61:N65)</f>
        <v>131.4</v>
      </c>
    </row>
    <row r="67" spans="1:14" ht="18.75" customHeight="1">
      <c r="C67" s="247"/>
      <c r="D67" s="247"/>
      <c r="E67" s="247"/>
      <c r="F67" s="209"/>
      <c r="G67" s="209"/>
    </row>
    <row r="68" spans="1:14" ht="18.75" customHeight="1">
      <c r="A68" s="225"/>
      <c r="B68" s="225"/>
      <c r="C68" s="218"/>
      <c r="D68" s="218"/>
      <c r="E68" s="218"/>
      <c r="F68" s="486"/>
      <c r="G68" s="486"/>
      <c r="H68" s="663" t="s">
        <v>388</v>
      </c>
      <c r="I68" s="663"/>
      <c r="J68" s="663"/>
      <c r="K68" s="663" t="s">
        <v>363</v>
      </c>
      <c r="L68" s="663"/>
      <c r="M68" s="663"/>
      <c r="N68" s="485" t="s">
        <v>389</v>
      </c>
    </row>
    <row r="69" spans="1:14" ht="24" customHeight="1">
      <c r="A69" s="229"/>
      <c r="B69" s="229" t="s">
        <v>391</v>
      </c>
      <c r="C69" s="215" t="s">
        <v>392</v>
      </c>
      <c r="D69" s="215" t="s">
        <v>393</v>
      </c>
      <c r="E69" s="215" t="s">
        <v>394</v>
      </c>
      <c r="F69" s="215" t="s">
        <v>395</v>
      </c>
      <c r="G69" s="215" t="s">
        <v>396</v>
      </c>
      <c r="H69" s="215" t="s">
        <v>265</v>
      </c>
      <c r="I69" s="215" t="s">
        <v>263</v>
      </c>
      <c r="J69" s="215" t="s">
        <v>332</v>
      </c>
      <c r="K69" s="215" t="s">
        <v>265</v>
      </c>
      <c r="L69" s="215" t="s">
        <v>263</v>
      </c>
      <c r="M69" s="215" t="s">
        <v>332</v>
      </c>
      <c r="N69" s="483"/>
    </row>
    <row r="70" spans="1:14">
      <c r="A70" s="229"/>
      <c r="B70" s="229"/>
      <c r="C70" s="215"/>
      <c r="D70" s="215"/>
      <c r="E70" s="215"/>
      <c r="F70" s="215"/>
      <c r="G70" s="215"/>
      <c r="H70" s="215" t="s">
        <v>397</v>
      </c>
      <c r="I70" s="215" t="s">
        <v>398</v>
      </c>
      <c r="J70" s="215" t="s">
        <v>399</v>
      </c>
      <c r="K70" s="215" t="s">
        <v>138</v>
      </c>
      <c r="L70" s="215" t="s">
        <v>138</v>
      </c>
      <c r="M70" s="215" t="s">
        <v>138</v>
      </c>
      <c r="N70" s="486" t="s">
        <v>400</v>
      </c>
    </row>
    <row r="71" spans="1:14">
      <c r="A71" s="219" t="s">
        <v>465</v>
      </c>
      <c r="B71" s="270" t="s">
        <v>297</v>
      </c>
      <c r="C71" s="219">
        <v>30</v>
      </c>
      <c r="D71" s="219" t="s">
        <v>466</v>
      </c>
      <c r="E71" s="219" t="s">
        <v>467</v>
      </c>
      <c r="F71" s="223">
        <f>'4. 活动水平数据表'!G31</f>
        <v>900</v>
      </c>
      <c r="G71" s="485" t="s">
        <v>408</v>
      </c>
      <c r="H71" s="485">
        <v>0</v>
      </c>
      <c r="I71" s="485">
        <v>0</v>
      </c>
      <c r="J71" s="266">
        <v>0</v>
      </c>
      <c r="K71" s="250">
        <v>1</v>
      </c>
      <c r="L71" s="250">
        <v>27.9</v>
      </c>
      <c r="M71" s="250">
        <v>273</v>
      </c>
      <c r="N71" s="256">
        <f>ROUND(H71*K71+I71*L71+J71*M71,2)</f>
        <v>0</v>
      </c>
    </row>
  </sheetData>
  <mergeCells count="22">
    <mergeCell ref="H68:J68"/>
    <mergeCell ref="K68:M68"/>
    <mergeCell ref="A11:A14"/>
    <mergeCell ref="A20:A26"/>
    <mergeCell ref="A33:A35"/>
    <mergeCell ref="A44:A54"/>
    <mergeCell ref="A61:A65"/>
    <mergeCell ref="B23:B25"/>
    <mergeCell ref="C23:C25"/>
    <mergeCell ref="D23:D25"/>
    <mergeCell ref="D62:D64"/>
    <mergeCell ref="A29:N29"/>
    <mergeCell ref="A39:N39"/>
    <mergeCell ref="H41:J41"/>
    <mergeCell ref="K41:M41"/>
    <mergeCell ref="H58:J58"/>
    <mergeCell ref="K58:M58"/>
    <mergeCell ref="A2:P2"/>
    <mergeCell ref="A4:P4"/>
    <mergeCell ref="A6:N6"/>
    <mergeCell ref="H8:J8"/>
    <mergeCell ref="K8:M8"/>
  </mergeCells>
  <phoneticPr fontId="91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N25"/>
  <sheetViews>
    <sheetView zoomScale="85" zoomScaleNormal="85" workbookViewId="0">
      <selection activeCell="F8" sqref="F8"/>
    </sheetView>
  </sheetViews>
  <sheetFormatPr defaultColWidth="9" defaultRowHeight="15.75"/>
  <cols>
    <col min="1" max="1" width="11.625" style="194" customWidth="1"/>
    <col min="2" max="2" width="7.75" style="194" customWidth="1"/>
    <col min="3" max="4" width="15.375" style="194" customWidth="1"/>
    <col min="5" max="5" width="11.375" style="194" customWidth="1"/>
    <col min="6" max="6" width="11.5" style="194" customWidth="1"/>
    <col min="7" max="7" width="16.75" style="194" customWidth="1"/>
    <col min="8" max="8" width="9.25" style="194" customWidth="1"/>
    <col min="9" max="9" width="9" style="194"/>
    <col min="10" max="10" width="11.75" style="194" hidden="1" customWidth="1"/>
    <col min="11" max="11" width="14.125" style="194" customWidth="1"/>
    <col min="12" max="16384" width="9" style="194"/>
  </cols>
  <sheetData>
    <row r="2" spans="1:14" s="192" customFormat="1" ht="27">
      <c r="A2" s="675" t="s">
        <v>468</v>
      </c>
      <c r="B2" s="675"/>
      <c r="C2" s="675"/>
      <c r="D2" s="675"/>
      <c r="E2" s="675"/>
      <c r="F2" s="675"/>
      <c r="G2" s="675"/>
      <c r="H2" s="675"/>
      <c r="I2" s="675"/>
      <c r="J2" s="675"/>
    </row>
    <row r="3" spans="1:14" ht="18.75" customHeight="1">
      <c r="A3" s="676" t="s">
        <v>469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</row>
    <row r="4" spans="1:14" ht="18.75" customHeight="1">
      <c r="A4" s="677" t="s">
        <v>470</v>
      </c>
      <c r="B4" s="678"/>
      <c r="C4" s="678"/>
    </row>
    <row r="5" spans="1:14" ht="18.75" customHeight="1">
      <c r="A5" s="196"/>
      <c r="B5" s="196"/>
      <c r="C5" s="196"/>
    </row>
    <row r="6" spans="1:14">
      <c r="A6" s="679" t="s">
        <v>471</v>
      </c>
      <c r="B6" s="679"/>
      <c r="C6" s="679"/>
      <c r="D6" s="679"/>
      <c r="E6" s="679"/>
      <c r="F6" s="679"/>
      <c r="G6" s="679"/>
    </row>
    <row r="7" spans="1:14">
      <c r="B7" s="678" t="s">
        <v>390</v>
      </c>
      <c r="C7" s="678"/>
      <c r="D7" s="195" t="s">
        <v>472</v>
      </c>
      <c r="E7" s="195" t="s">
        <v>473</v>
      </c>
      <c r="F7" s="195" t="s">
        <v>474</v>
      </c>
      <c r="G7" s="195" t="s">
        <v>475</v>
      </c>
    </row>
    <row r="8" spans="1:14" s="193" customFormat="1" ht="18.75">
      <c r="B8" s="680" t="s">
        <v>476</v>
      </c>
      <c r="C8" s="680"/>
      <c r="D8" s="195">
        <f>'6 排放量计算表'!N15+'6 排放量计算表'!K27</f>
        <v>19.0139</v>
      </c>
      <c r="E8" s="195">
        <f>'6 排放量计算表'!H36</f>
        <v>0</v>
      </c>
      <c r="F8" s="195">
        <f>'6 排放量计算表'!N56+'6 排放量计算表'!N66+'6 排放量计算表'!N71</f>
        <v>14891784.220000001</v>
      </c>
      <c r="G8" s="197">
        <f>SUM(D8:F8)</f>
        <v>14891803.233900001</v>
      </c>
    </row>
    <row r="9" spans="1:14">
      <c r="B9" s="678" t="s">
        <v>477</v>
      </c>
      <c r="C9" s="678"/>
      <c r="D9" s="198">
        <f>D8%/G8%</f>
        <v>1.276803064165955E-6</v>
      </c>
      <c r="E9" s="198">
        <f>E8%/G8%</f>
        <v>0</v>
      </c>
      <c r="F9" s="198">
        <f>F8%/G8%</f>
        <v>0.99999872319693572</v>
      </c>
      <c r="G9" s="198"/>
    </row>
    <row r="10" spans="1:14">
      <c r="B10" s="196"/>
      <c r="C10" s="196"/>
      <c r="D10" s="199"/>
      <c r="E10" s="199"/>
      <c r="F10" s="199"/>
      <c r="G10" s="199"/>
    </row>
    <row r="11" spans="1:14">
      <c r="A11" s="681" t="s">
        <v>478</v>
      </c>
      <c r="B11" s="681"/>
      <c r="C11" s="681"/>
      <c r="D11" s="681"/>
      <c r="E11" s="681"/>
      <c r="F11" s="681"/>
      <c r="G11" s="681"/>
    </row>
    <row r="12" spans="1:14" ht="18.75">
      <c r="B12" s="678" t="s">
        <v>479</v>
      </c>
      <c r="C12" s="678"/>
      <c r="D12" s="200" t="s">
        <v>480</v>
      </c>
      <c r="E12" s="200" t="s">
        <v>481</v>
      </c>
      <c r="F12" s="200" t="s">
        <v>482</v>
      </c>
      <c r="G12" s="200" t="s">
        <v>66</v>
      </c>
      <c r="H12" s="200" t="s">
        <v>67</v>
      </c>
      <c r="I12" s="200" t="s">
        <v>483</v>
      </c>
      <c r="J12" s="200" t="s">
        <v>69</v>
      </c>
      <c r="K12" s="200" t="s">
        <v>475</v>
      </c>
      <c r="N12" s="194" t="s">
        <v>484</v>
      </c>
    </row>
    <row r="13" spans="1:14" s="193" customFormat="1" ht="18.75">
      <c r="B13" s="680" t="s">
        <v>476</v>
      </c>
      <c r="C13" s="680"/>
      <c r="D13" s="200">
        <f>'6 排放量计算表'!H15+'6 排放量计算表'!H36+'6 排放量计算表'!H55+'6 排放量计算表'!H66+'6 排放量计算表'!H71</f>
        <v>14659623.426870761</v>
      </c>
      <c r="E13" s="200">
        <f>('6 排放量计算表'!I15+'6 排放量计算表'!H26+'6 排放量计算表'!I55+'6 排放量计算表'!I66+'6 排放量计算表'!I71)*'6 排放量计算表'!L44</f>
        <v>21530.308637371498</v>
      </c>
      <c r="F13" s="200">
        <f>('6 排放量计算表'!J15+'6 排放量计算表'!J55+'6 排放量计算表'!J66+'6 排放量计算表'!J71)*'6 排放量计算表'!M44</f>
        <v>210634.41947320502</v>
      </c>
      <c r="G13" s="200">
        <f>'6 排放量计算表'!K27-'6 排放量计算表'!K26</f>
        <v>15.08</v>
      </c>
      <c r="H13" s="201">
        <v>0</v>
      </c>
      <c r="I13" s="201">
        <v>0</v>
      </c>
      <c r="J13" s="205"/>
      <c r="K13" s="201">
        <f>SUM(D13:J13)</f>
        <v>14891803.234981338</v>
      </c>
    </row>
    <row r="14" spans="1:14">
      <c r="B14" s="678" t="s">
        <v>477</v>
      </c>
      <c r="C14" s="678"/>
      <c r="D14" s="202">
        <f>D13%/K13%</f>
        <v>0.98440888558309847</v>
      </c>
      <c r="E14" s="202">
        <f>E13%/K13%</f>
        <v>1.4457825085142202E-3</v>
      </c>
      <c r="F14" s="202">
        <f>F13/K13</f>
        <v>1.4144319270779634E-2</v>
      </c>
      <c r="G14" s="202">
        <f>G13%/K13%</f>
        <v>1.0126376075515544E-6</v>
      </c>
      <c r="H14" s="202">
        <v>0</v>
      </c>
      <c r="I14" s="202">
        <v>0</v>
      </c>
      <c r="J14" s="202"/>
      <c r="K14" s="202"/>
    </row>
    <row r="15" spans="1:14">
      <c r="B15" s="196"/>
      <c r="C15" s="196"/>
      <c r="D15" s="203"/>
      <c r="E15" s="203"/>
      <c r="F15" s="203"/>
      <c r="G15" s="203"/>
      <c r="H15" s="203"/>
      <c r="I15" s="203"/>
      <c r="J15" s="203"/>
      <c r="K15" s="203"/>
    </row>
    <row r="16" spans="1:14">
      <c r="A16" s="679" t="s">
        <v>485</v>
      </c>
      <c r="B16" s="679"/>
      <c r="C16" s="679"/>
      <c r="D16" s="679"/>
      <c r="E16" s="679"/>
      <c r="F16" s="679"/>
      <c r="G16" s="679"/>
    </row>
    <row r="17" spans="1:11" ht="18" customHeight="1">
      <c r="B17" s="678" t="s">
        <v>479</v>
      </c>
      <c r="C17" s="678"/>
      <c r="D17" s="200" t="s">
        <v>480</v>
      </c>
      <c r="E17" s="200" t="s">
        <v>481</v>
      </c>
      <c r="F17" s="200" t="s">
        <v>482</v>
      </c>
      <c r="G17" s="200" t="s">
        <v>66</v>
      </c>
      <c r="H17" s="200" t="s">
        <v>67</v>
      </c>
      <c r="I17" s="200" t="s">
        <v>483</v>
      </c>
      <c r="J17" s="200" t="s">
        <v>69</v>
      </c>
      <c r="K17" s="200" t="s">
        <v>475</v>
      </c>
    </row>
    <row r="18" spans="1:11" s="193" customFormat="1" ht="18" customHeight="1">
      <c r="B18" s="680" t="s">
        <v>476</v>
      </c>
      <c r="C18" s="680"/>
      <c r="D18" s="200">
        <f>'6 排放量计算表'!H15</f>
        <v>0</v>
      </c>
      <c r="E18" s="200">
        <f>('6 排放量计算表'!I15+'6 排放量计算表'!H26)*'6 排放量计算表'!L44</f>
        <v>3.9338999999999995</v>
      </c>
      <c r="F18" s="200">
        <f>('6 排放量计算表'!J15)*'6 排放量计算表'!M44</f>
        <v>0</v>
      </c>
      <c r="G18" s="200">
        <f>'6 排放量计算表'!K27-'6 排放量计算表'!K26</f>
        <v>15.08</v>
      </c>
      <c r="H18" s="201">
        <f>H13</f>
        <v>0</v>
      </c>
      <c r="I18" s="201">
        <f>I13</f>
        <v>0</v>
      </c>
      <c r="J18" s="205"/>
      <c r="K18" s="201">
        <f>SUM(D18:J18)</f>
        <v>19.0139</v>
      </c>
    </row>
    <row r="19" spans="1:11" ht="18" customHeight="1">
      <c r="B19" s="678" t="s">
        <v>477</v>
      </c>
      <c r="C19" s="678"/>
      <c r="D19" s="202">
        <f>D18/$K$18</f>
        <v>0</v>
      </c>
      <c r="E19" s="202">
        <f t="shared" ref="E19:I19" si="0">E18/$K$18</f>
        <v>0.20689600765755578</v>
      </c>
      <c r="F19" s="202">
        <f t="shared" si="0"/>
        <v>0</v>
      </c>
      <c r="G19" s="202">
        <f t="shared" si="0"/>
        <v>0.79310399234244422</v>
      </c>
      <c r="H19" s="202">
        <f t="shared" si="0"/>
        <v>0</v>
      </c>
      <c r="I19" s="202">
        <f t="shared" si="0"/>
        <v>0</v>
      </c>
      <c r="J19" s="202"/>
      <c r="K19" s="202"/>
    </row>
    <row r="20" spans="1:11" ht="18" customHeight="1">
      <c r="B20" s="196"/>
      <c r="C20" s="196"/>
      <c r="D20" s="204"/>
      <c r="E20" s="204"/>
      <c r="F20" s="204"/>
      <c r="G20" s="204"/>
      <c r="H20" s="204"/>
      <c r="I20" s="204"/>
      <c r="J20" s="203"/>
      <c r="K20" s="203"/>
    </row>
    <row r="21" spans="1:11">
      <c r="A21" s="679" t="s">
        <v>486</v>
      </c>
      <c r="B21" s="679"/>
      <c r="C21" s="679"/>
      <c r="D21" s="679"/>
      <c r="E21" s="679"/>
      <c r="F21" s="679"/>
      <c r="G21" s="679"/>
    </row>
    <row r="22" spans="1:11" ht="18.75">
      <c r="B22" s="678" t="s">
        <v>479</v>
      </c>
      <c r="C22" s="678"/>
      <c r="D22" s="200" t="s">
        <v>480</v>
      </c>
      <c r="E22" s="200" t="s">
        <v>481</v>
      </c>
      <c r="F22" s="200" t="s">
        <v>482</v>
      </c>
      <c r="G22" s="200" t="s">
        <v>66</v>
      </c>
      <c r="H22" s="200" t="s">
        <v>67</v>
      </c>
      <c r="I22" s="200" t="s">
        <v>483</v>
      </c>
      <c r="J22" s="200" t="s">
        <v>69</v>
      </c>
      <c r="K22" s="200" t="s">
        <v>475</v>
      </c>
    </row>
    <row r="23" spans="1:11" s="193" customFormat="1" ht="18.75">
      <c r="B23" s="680" t="s">
        <v>476</v>
      </c>
      <c r="C23" s="680"/>
      <c r="D23" s="200">
        <f>'6 排放量计算表'!H36+'6 排放量计算表'!H55+'6 排放量计算表'!H66+'6 排放量计算表'!H71</f>
        <v>14659623.426870761</v>
      </c>
      <c r="E23" s="200">
        <f>('6 排放量计算表'!I55+'6 排放量计算表'!I66+'6 排放量计算表'!I71)*'6 排放量计算表'!L71</f>
        <v>21526.374737371501</v>
      </c>
      <c r="F23" s="200">
        <f>('6 排放量计算表'!J55+'6 排放量计算表'!J66+'6 排放量计算表'!J71)*'6 排放量计算表'!M71</f>
        <v>210634.41947320502</v>
      </c>
      <c r="G23" s="201">
        <v>0</v>
      </c>
      <c r="H23" s="201">
        <v>0</v>
      </c>
      <c r="I23" s="201">
        <v>0</v>
      </c>
      <c r="J23" s="201"/>
      <c r="K23" s="201">
        <f>SUM(D23:J23)</f>
        <v>14891784.221081337</v>
      </c>
    </row>
    <row r="24" spans="1:11" ht="21.75" customHeight="1">
      <c r="B24" s="678" t="s">
        <v>477</v>
      </c>
      <c r="C24" s="678"/>
      <c r="D24" s="202">
        <f t="shared" ref="D24:I24" si="1">D23/$K$23</f>
        <v>0.98441014248098491</v>
      </c>
      <c r="E24" s="202">
        <f t="shared" si="1"/>
        <v>1.4455201887023049E-3</v>
      </c>
      <c r="F24" s="202">
        <f t="shared" si="1"/>
        <v>1.4144337330312878E-2</v>
      </c>
      <c r="G24" s="202">
        <f t="shared" si="1"/>
        <v>0</v>
      </c>
      <c r="H24" s="202">
        <f t="shared" si="1"/>
        <v>0</v>
      </c>
      <c r="I24" s="202">
        <f t="shared" si="1"/>
        <v>0</v>
      </c>
      <c r="J24" s="206"/>
      <c r="K24" s="206">
        <f>100%</f>
        <v>1</v>
      </c>
    </row>
    <row r="25" spans="1:11" ht="27" customHeight="1">
      <c r="B25" s="196"/>
      <c r="C25" s="196"/>
    </row>
  </sheetData>
  <mergeCells count="19">
    <mergeCell ref="A21:G21"/>
    <mergeCell ref="B22:C22"/>
    <mergeCell ref="B23:C23"/>
    <mergeCell ref="B24:C24"/>
    <mergeCell ref="B14:C14"/>
    <mergeCell ref="A16:G16"/>
    <mergeCell ref="B17:C17"/>
    <mergeCell ref="B18:C18"/>
    <mergeCell ref="B19:C19"/>
    <mergeCell ref="B8:C8"/>
    <mergeCell ref="B9:C9"/>
    <mergeCell ref="A11:G11"/>
    <mergeCell ref="B12:C12"/>
    <mergeCell ref="B13:C13"/>
    <mergeCell ref="A2:J2"/>
    <mergeCell ref="A3:K3"/>
    <mergeCell ref="A4:C4"/>
    <mergeCell ref="A6:G6"/>
    <mergeCell ref="B7:C7"/>
  </mergeCells>
  <phoneticPr fontId="91" type="noConversion"/>
  <pageMargins left="0" right="0" top="0" bottom="0" header="0.31496062992126" footer="0.511811023622047"/>
  <pageSetup paperSize="9" scale="66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opLeftCell="A25" zoomScale="85" zoomScaleNormal="85" workbookViewId="0">
      <selection activeCell="V27" sqref="V27"/>
    </sheetView>
  </sheetViews>
  <sheetFormatPr defaultColWidth="9" defaultRowHeight="15.75"/>
  <cols>
    <col min="1" max="1" width="3.875" style="152" customWidth="1"/>
    <col min="2" max="2" width="15.375" style="152" customWidth="1"/>
    <col min="3" max="4" width="15.5" style="152" customWidth="1"/>
    <col min="5" max="5" width="14.125" style="152" customWidth="1"/>
    <col min="6" max="6" width="11.125" style="152" customWidth="1"/>
    <col min="7" max="7" width="10.5" style="153" customWidth="1"/>
    <col min="8" max="8" width="10.375" style="153" customWidth="1"/>
    <col min="9" max="9" width="8.125" style="152" customWidth="1"/>
    <col min="10" max="10" width="14.5" style="152" customWidth="1"/>
    <col min="11" max="11" width="16.125" style="152" customWidth="1"/>
    <col min="12" max="12" width="11.25" style="152" customWidth="1"/>
    <col min="13" max="13" width="9" style="152"/>
    <col min="14" max="14" width="9" style="152" hidden="1" customWidth="1"/>
    <col min="15" max="15" width="10.25" style="152" hidden="1" customWidth="1"/>
    <col min="16" max="17" width="9" style="152" hidden="1" customWidth="1"/>
    <col min="18" max="16384" width="9" style="152"/>
  </cols>
  <sheetData>
    <row r="1" spans="1:17">
      <c r="B1" s="154"/>
      <c r="C1" s="154"/>
      <c r="D1" s="154"/>
      <c r="E1" s="154"/>
      <c r="F1" s="154"/>
      <c r="G1" s="155"/>
      <c r="H1" s="155"/>
      <c r="I1" s="154"/>
      <c r="J1" s="154"/>
      <c r="K1" s="154"/>
      <c r="L1" s="154"/>
      <c r="M1" s="154"/>
      <c r="N1" s="154"/>
      <c r="O1" s="154"/>
      <c r="P1" s="154"/>
      <c r="Q1" s="154"/>
    </row>
    <row r="2" spans="1:17" s="150" customFormat="1" ht="27">
      <c r="B2" s="682" t="s">
        <v>487</v>
      </c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174"/>
      <c r="N2" s="174"/>
      <c r="O2" s="174"/>
      <c r="P2" s="174"/>
      <c r="Q2" s="173"/>
    </row>
    <row r="3" spans="1:17">
      <c r="B3" s="683" t="s">
        <v>488</v>
      </c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154"/>
      <c r="N3" s="154"/>
      <c r="O3" s="154"/>
      <c r="P3" s="154"/>
      <c r="Q3" s="154"/>
    </row>
    <row r="4" spans="1:17">
      <c r="B4" s="684" t="s">
        <v>489</v>
      </c>
      <c r="C4" s="684" t="s">
        <v>490</v>
      </c>
      <c r="D4" s="684"/>
      <c r="E4" s="684"/>
      <c r="F4" s="684"/>
      <c r="G4" s="157"/>
      <c r="H4" s="157"/>
      <c r="I4" s="175"/>
      <c r="J4" s="175"/>
      <c r="K4" s="175"/>
      <c r="L4" s="175"/>
    </row>
    <row r="5" spans="1:17" ht="24">
      <c r="B5" s="684"/>
      <c r="C5" s="156" t="s">
        <v>491</v>
      </c>
      <c r="D5" s="156" t="s">
        <v>492</v>
      </c>
      <c r="E5" s="156" t="s">
        <v>493</v>
      </c>
      <c r="F5" s="156" t="s">
        <v>494</v>
      </c>
      <c r="G5" s="158" t="s">
        <v>495</v>
      </c>
      <c r="H5" s="159" t="s">
        <v>496</v>
      </c>
      <c r="I5" s="156" t="s">
        <v>497</v>
      </c>
      <c r="J5" s="156" t="s">
        <v>498</v>
      </c>
      <c r="K5" s="156" t="s">
        <v>499</v>
      </c>
      <c r="L5" s="156" t="s">
        <v>500</v>
      </c>
    </row>
    <row r="6" spans="1:17">
      <c r="A6" s="697"/>
      <c r="B6" s="156">
        <v>1</v>
      </c>
      <c r="C6" s="156" t="str">
        <f>'[3]4. 活动水平数据表'!C6</f>
        <v>天然气燃烧设备</v>
      </c>
      <c r="D6" s="156" t="str">
        <f>'[3]4. 活动水平数据表'!D6</f>
        <v>天然气的燃烧</v>
      </c>
      <c r="E6" s="156" t="str">
        <f>'[3]4. 活动水平数据表'!E6</f>
        <v>天然气</v>
      </c>
      <c r="F6" s="156" t="str">
        <f>'[3]4. 活动水平数据表'!F6</f>
        <v>CO2 CH4 N2O</v>
      </c>
      <c r="G6" s="160"/>
      <c r="H6" s="161"/>
      <c r="I6" s="176">
        <v>1</v>
      </c>
      <c r="J6" s="177">
        <f>AVERAGE(G6:I6)</f>
        <v>1</v>
      </c>
      <c r="K6" s="178">
        <f>'6 排放量计算表'!N11</f>
        <v>0</v>
      </c>
      <c r="L6" s="179" t="e">
        <f>K6/$K$38*J6</f>
        <v>#REF!</v>
      </c>
    </row>
    <row r="7" spans="1:17">
      <c r="A7" s="697"/>
      <c r="B7" s="156">
        <v>2</v>
      </c>
      <c r="C7" s="156" t="str">
        <f>'[3]4. 活动水平数据表'!C7</f>
        <v>应急柴油发电机</v>
      </c>
      <c r="D7" s="156" t="str">
        <f>'[3]4. 活动水平数据表'!D7</f>
        <v>柴油的燃烧</v>
      </c>
      <c r="E7" s="156" t="str">
        <f>'[3]4. 活动水平数据表'!E7</f>
        <v>柴油</v>
      </c>
      <c r="F7" s="156" t="str">
        <f>'[3]4. 活动水平数据表'!F7</f>
        <v>CO2 CH4 N2O</v>
      </c>
      <c r="G7" s="160"/>
      <c r="H7" s="161"/>
      <c r="I7" s="176">
        <v>1</v>
      </c>
      <c r="J7" s="177">
        <f>AVERAGE(G7:I7)</f>
        <v>1</v>
      </c>
      <c r="K7" s="178">
        <v>0</v>
      </c>
      <c r="L7" s="175">
        <v>0</v>
      </c>
    </row>
    <row r="8" spans="1:17" ht="28.5" customHeight="1">
      <c r="A8" s="697"/>
      <c r="B8" s="156">
        <v>3</v>
      </c>
      <c r="C8" s="156" t="str">
        <f>'[3]4. 活动水平数据表'!C8</f>
        <v>RTO焚烧炉</v>
      </c>
      <c r="D8" s="156" t="str">
        <f>'[3]4. 活动水平数据表'!D8</f>
        <v>非甲烷总烃排放燃烧</v>
      </c>
      <c r="E8" s="156" t="str">
        <f>'[3]4. 活动水平数据表'!E8</f>
        <v>非甲烷总烃</v>
      </c>
      <c r="F8" s="156" t="str">
        <f>'[3]4. 活动水平数据表'!F8</f>
        <v>CO2 CH4 N2O</v>
      </c>
      <c r="G8" s="160"/>
      <c r="H8" s="161"/>
      <c r="I8" s="180">
        <v>6</v>
      </c>
      <c r="J8" s="177">
        <f>AVERAGE(G8:I8)</f>
        <v>6</v>
      </c>
      <c r="K8" s="178">
        <f>'6 排放量计算表'!N13</f>
        <v>0</v>
      </c>
      <c r="L8" s="179" t="e">
        <f>K8/$K$38*J8</f>
        <v>#REF!</v>
      </c>
    </row>
    <row r="9" spans="1:17">
      <c r="A9" s="697"/>
      <c r="B9" s="156">
        <v>4</v>
      </c>
      <c r="C9" s="156" t="str">
        <f>'[3]4. 活动水平数据表'!C9</f>
        <v>商务汽车</v>
      </c>
      <c r="D9" s="156" t="str">
        <f>'[3]4. 活动水平数据表'!D9</f>
        <v>汽油的燃烧</v>
      </c>
      <c r="E9" s="156" t="str">
        <f>'[3]4. 活动水平数据表'!E9</f>
        <v>汽油</v>
      </c>
      <c r="F9" s="156" t="str">
        <f>'[3]4. 活动水平数据表'!F9</f>
        <v>CO2 CH4 N2O</v>
      </c>
      <c r="G9" s="160"/>
      <c r="H9" s="161"/>
      <c r="I9" s="176">
        <v>1</v>
      </c>
      <c r="J9" s="177">
        <f t="shared" ref="J9:J37" si="0">AVERAGE(G9:I9)</f>
        <v>1</v>
      </c>
      <c r="K9" s="178">
        <f>'6 排放量计算表'!N14</f>
        <v>0</v>
      </c>
      <c r="L9" s="179" t="e">
        <f>K9/$K$38*J9</f>
        <v>#REF!</v>
      </c>
    </row>
    <row r="10" spans="1:17" ht="25.5">
      <c r="A10" s="697"/>
      <c r="B10" s="156">
        <v>5</v>
      </c>
      <c r="C10" s="156" t="str">
        <f>'[3]4. 活动水平数据表'!C10</f>
        <v>电气控制箱冷气机/冷冻水机组</v>
      </c>
      <c r="D10" s="156" t="str">
        <f>'[3]4. 活动水平数据表'!D10</f>
        <v>R134a的逸散</v>
      </c>
      <c r="E10" s="156" t="str">
        <f>'[3]4. 活动水平数据表'!E10</f>
        <v>R134a</v>
      </c>
      <c r="F10" s="156" t="str">
        <f>'[3]4. 活动水平数据表'!F10</f>
        <v>HFCs</v>
      </c>
      <c r="G10" s="160"/>
      <c r="H10" s="161"/>
      <c r="I10" s="176">
        <v>1</v>
      </c>
      <c r="J10" s="177">
        <f t="shared" si="0"/>
        <v>1</v>
      </c>
      <c r="K10" s="178">
        <f>'6 排放量计算表'!K20</f>
        <v>0</v>
      </c>
      <c r="L10" s="179" t="e">
        <f>K10/$K$38*J10</f>
        <v>#REF!</v>
      </c>
    </row>
    <row r="11" spans="1:17">
      <c r="A11" s="697"/>
      <c r="B11" s="156">
        <v>6</v>
      </c>
      <c r="C11" s="156" t="str">
        <f>'[3]4. 活动水平数据表'!C11</f>
        <v>模温机/冰水机</v>
      </c>
      <c r="D11" s="156" t="str">
        <f>'[3]4. 活动水平数据表'!D11</f>
        <v>R407c的逸散</v>
      </c>
      <c r="E11" s="156" t="str">
        <f>'[3]4. 活动水平数据表'!E11</f>
        <v>R407c</v>
      </c>
      <c r="F11" s="156" t="str">
        <f>'[3]4. 活动水平数据表'!F11</f>
        <v>HFCs</v>
      </c>
      <c r="G11" s="160"/>
      <c r="H11" s="161"/>
      <c r="I11" s="176">
        <v>1</v>
      </c>
      <c r="J11" s="177">
        <f t="shared" si="0"/>
        <v>1</v>
      </c>
      <c r="K11" s="178">
        <f>'6 排放量计算表'!K21</f>
        <v>0</v>
      </c>
      <c r="L11" s="179" t="e">
        <f>K11/$K$38*J11</f>
        <v>#REF!</v>
      </c>
    </row>
    <row r="12" spans="1:17">
      <c r="A12" s="698"/>
      <c r="B12" s="156">
        <v>7</v>
      </c>
      <c r="C12" s="156" t="str">
        <f>'[3]4. 活动水平数据表'!C12</f>
        <v>空压系统冷干机</v>
      </c>
      <c r="D12" s="156" t="str">
        <f>'[3]4. 活动水平数据表'!D12</f>
        <v>R23的逸散</v>
      </c>
      <c r="E12" s="156" t="str">
        <f>'[3]4. 活动水平数据表'!E12</f>
        <v>R23</v>
      </c>
      <c r="F12" s="156" t="str">
        <f>'[3]4. 活动水平数据表'!F12</f>
        <v>HFCs</v>
      </c>
      <c r="G12" s="160"/>
      <c r="H12" s="161"/>
      <c r="I12" s="176">
        <v>1</v>
      </c>
      <c r="J12" s="177">
        <f t="shared" si="0"/>
        <v>1</v>
      </c>
      <c r="K12" s="178">
        <f>'6 排放量计算表'!K22</f>
        <v>0</v>
      </c>
      <c r="L12" s="179" t="e">
        <f>K12/$K$38*J12</f>
        <v>#REF!</v>
      </c>
    </row>
    <row r="13" spans="1:17" ht="15.95" customHeight="1">
      <c r="A13" s="698"/>
      <c r="B13" s="684">
        <v>8</v>
      </c>
      <c r="C13" s="684" t="str">
        <f>'[3]4. 活动水平数据表'!C13</f>
        <v>分体空调系统</v>
      </c>
      <c r="D13" s="6" t="s">
        <v>185</v>
      </c>
      <c r="E13" s="6" t="s">
        <v>257</v>
      </c>
      <c r="F13" s="156" t="str">
        <f>'[3]4. 活动水平数据表'!F13</f>
        <v>HFCs</v>
      </c>
      <c r="G13" s="160"/>
      <c r="H13" s="161"/>
      <c r="I13" s="176">
        <v>1</v>
      </c>
      <c r="J13" s="177">
        <f t="shared" si="0"/>
        <v>1</v>
      </c>
      <c r="K13" s="178">
        <f>'6 排放量计算表'!K23</f>
        <v>2.12</v>
      </c>
      <c r="L13" s="179" t="e">
        <f t="shared" ref="L13:L18" si="1">K13/$K$38*J13</f>
        <v>#REF!</v>
      </c>
    </row>
    <row r="14" spans="1:17">
      <c r="A14" s="698"/>
      <c r="B14" s="684"/>
      <c r="C14" s="684"/>
      <c r="D14" s="6" t="s">
        <v>259</v>
      </c>
      <c r="E14" s="6" t="s">
        <v>426</v>
      </c>
      <c r="F14" s="156" t="str">
        <f>'[3]4. 活动水平数据表'!F14</f>
        <v>HFCs</v>
      </c>
      <c r="G14" s="160"/>
      <c r="H14" s="161"/>
      <c r="I14" s="176">
        <v>1</v>
      </c>
      <c r="J14" s="177">
        <f t="shared" si="0"/>
        <v>1</v>
      </c>
      <c r="K14" s="178">
        <f>'6 排放量计算表'!K24</f>
        <v>2.71</v>
      </c>
      <c r="L14" s="179" t="e">
        <f t="shared" si="1"/>
        <v>#REF!</v>
      </c>
    </row>
    <row r="15" spans="1:17">
      <c r="A15" s="698"/>
      <c r="B15" s="684"/>
      <c r="C15" s="684"/>
      <c r="D15" s="6" t="s">
        <v>261</v>
      </c>
      <c r="E15" s="6" t="s">
        <v>253</v>
      </c>
      <c r="F15" s="156" t="str">
        <f>'[3]4. 活动水平数据表'!F15</f>
        <v>HFCs</v>
      </c>
      <c r="G15" s="160"/>
      <c r="H15" s="161"/>
      <c r="I15" s="176">
        <v>1</v>
      </c>
      <c r="J15" s="177">
        <f t="shared" si="0"/>
        <v>1</v>
      </c>
      <c r="K15" s="178">
        <f>'6 排放量计算表'!K25</f>
        <v>10.25</v>
      </c>
      <c r="L15" s="179" t="e">
        <f t="shared" si="1"/>
        <v>#REF!</v>
      </c>
    </row>
    <row r="16" spans="1:17">
      <c r="A16" s="698"/>
      <c r="B16" s="156">
        <v>9</v>
      </c>
      <c r="C16" s="156" t="str">
        <f>'[3]4. 活动水平数据表'!C16</f>
        <v>CO2灭火系统</v>
      </c>
      <c r="D16" s="156" t="str">
        <f>'[3]4. 活动水平数据表'!D16</f>
        <v>CO2的逸散</v>
      </c>
      <c r="E16" s="156" t="str">
        <f>'[3]4. 活动水平数据表'!E16</f>
        <v>CO2</v>
      </c>
      <c r="F16" s="156" t="str">
        <f>'[3]4. 活动水平数据表'!F16</f>
        <v>CO2</v>
      </c>
      <c r="G16" s="160"/>
      <c r="H16" s="161"/>
      <c r="I16" s="176">
        <v>6</v>
      </c>
      <c r="J16" s="177">
        <f t="shared" si="0"/>
        <v>6</v>
      </c>
      <c r="K16" s="178" t="e">
        <f>'6 排放量计算表'!#REF!</f>
        <v>#REF!</v>
      </c>
      <c r="L16" s="179" t="e">
        <f t="shared" si="1"/>
        <v>#REF!</v>
      </c>
    </row>
    <row r="17" spans="1:12">
      <c r="A17" s="698"/>
      <c r="B17" s="156">
        <v>10</v>
      </c>
      <c r="C17" s="156" t="str">
        <f>'[3]4. 活动水平数据表'!C17</f>
        <v>化粪系统</v>
      </c>
      <c r="D17" s="156" t="str">
        <f>'[3]4. 活动水平数据表'!D17</f>
        <v>CH4的逸散</v>
      </c>
      <c r="E17" s="156" t="str">
        <f>'[3]4. 活动水平数据表'!E17</f>
        <v>CH4</v>
      </c>
      <c r="F17" s="156" t="str">
        <f>'[3]4. 活动水平数据表'!F17</f>
        <v>CH4</v>
      </c>
      <c r="G17" s="160"/>
      <c r="H17" s="161"/>
      <c r="I17" s="176">
        <v>1</v>
      </c>
      <c r="J17" s="177">
        <f t="shared" si="0"/>
        <v>1</v>
      </c>
      <c r="K17" s="178">
        <f>'6 排放量计算表'!K26</f>
        <v>3.9338999999999995</v>
      </c>
      <c r="L17" s="179" t="e">
        <f t="shared" si="1"/>
        <v>#REF!</v>
      </c>
    </row>
    <row r="18" spans="1:12">
      <c r="A18" s="162"/>
      <c r="B18" s="156">
        <v>11</v>
      </c>
      <c r="C18" s="156" t="str">
        <f>'[3]4. 活动水平数据表'!C18</f>
        <v>用电设施</v>
      </c>
      <c r="D18" s="156" t="str">
        <f>'[3]4. 活动水平数据表'!D18</f>
        <v>电力消耗</v>
      </c>
      <c r="E18" s="156" t="str">
        <f>'[3]4. 活动水平数据表'!E18</f>
        <v>CO2</v>
      </c>
      <c r="F18" s="156" t="str">
        <f>'[3]4. 活动水平数据表'!F18</f>
        <v>CO2</v>
      </c>
      <c r="G18" s="160"/>
      <c r="H18" s="163"/>
      <c r="I18" s="176">
        <v>3</v>
      </c>
      <c r="J18" s="177">
        <f t="shared" si="0"/>
        <v>3</v>
      </c>
      <c r="K18" s="178">
        <f>'6 排放量计算表'!H36</f>
        <v>0</v>
      </c>
      <c r="L18" s="179" t="e">
        <f t="shared" si="1"/>
        <v>#REF!</v>
      </c>
    </row>
    <row r="19" spans="1:12">
      <c r="A19" s="162"/>
      <c r="B19" s="156">
        <v>12</v>
      </c>
      <c r="C19" s="156" t="str">
        <f>'[3]4. 活动水平数据表'!C19</f>
        <v>工厂压缩空气设施</v>
      </c>
      <c r="D19" s="156" t="str">
        <f>'[3]4. 活动水平数据表'!D19</f>
        <v>电力消耗</v>
      </c>
      <c r="E19" s="156" t="str">
        <f>'[3]4. 活动水平数据表'!E19</f>
        <v>CO2</v>
      </c>
      <c r="F19" s="156" t="str">
        <f>'[3]4. 活动水平数据表'!F19</f>
        <v>CO2</v>
      </c>
      <c r="G19" s="160"/>
      <c r="H19" s="163"/>
      <c r="I19" s="176">
        <v>3</v>
      </c>
      <c r="J19" s="177">
        <f t="shared" si="0"/>
        <v>3</v>
      </c>
      <c r="K19" s="178"/>
      <c r="L19" s="179"/>
    </row>
    <row r="20" spans="1:12">
      <c r="A20" s="162"/>
      <c r="B20" s="156">
        <v>13</v>
      </c>
      <c r="C20" s="156" t="str">
        <f>'[3]4. 活动水平数据表'!C20</f>
        <v>货车-上游运输</v>
      </c>
      <c r="D20" s="156" t="str">
        <f>'[3]4. 活动水平数据表'!D20</f>
        <v>柴油的燃烧</v>
      </c>
      <c r="E20" s="156" t="str">
        <f>'[3]4. 活动水平数据表'!E20</f>
        <v>柴油</v>
      </c>
      <c r="F20" s="156" t="str">
        <f>'[3]4. 活动水平数据表'!F20</f>
        <v>CO2 CH4 N2O</v>
      </c>
      <c r="G20" s="160"/>
      <c r="H20" s="161"/>
      <c r="I20" s="176">
        <v>1</v>
      </c>
      <c r="J20" s="177">
        <f t="shared" si="0"/>
        <v>1</v>
      </c>
      <c r="K20" s="178">
        <f>'6 排放量计算表'!N44</f>
        <v>0</v>
      </c>
      <c r="L20" s="179" t="e">
        <f t="shared" ref="L20:L37" si="2">K20/$K$38*J20</f>
        <v>#REF!</v>
      </c>
    </row>
    <row r="21" spans="1:12">
      <c r="A21" s="162"/>
      <c r="B21" s="156">
        <v>14</v>
      </c>
      <c r="C21" s="156" t="str">
        <f>'[3]4. 活动水平数据表'!C21</f>
        <v>货车-下游运输</v>
      </c>
      <c r="D21" s="156" t="str">
        <f>'[3]4. 活动水平数据表'!D21</f>
        <v>柴油的消耗</v>
      </c>
      <c r="E21" s="156" t="str">
        <f>'[3]4. 活动水平数据表'!E21</f>
        <v>柴油</v>
      </c>
      <c r="F21" s="156" t="str">
        <f>'[3]4. 活动水平数据表'!F21</f>
        <v>CO2 CH4 N2O</v>
      </c>
      <c r="G21" s="160"/>
      <c r="H21" s="161"/>
      <c r="I21" s="176">
        <v>1</v>
      </c>
      <c r="J21" s="177">
        <f t="shared" si="0"/>
        <v>1</v>
      </c>
      <c r="K21" s="178">
        <f>'6 排放量计算表'!N45</f>
        <v>14890896.76</v>
      </c>
      <c r="L21" s="179" t="e">
        <f t="shared" si="2"/>
        <v>#REF!</v>
      </c>
    </row>
    <row r="22" spans="1:12">
      <c r="A22" s="162"/>
      <c r="B22" s="156">
        <v>15</v>
      </c>
      <c r="C22" s="156" t="str">
        <f>'[3]4. 活动水平数据表'!C22</f>
        <v>商务旅行-飞机</v>
      </c>
      <c r="D22" s="156" t="str">
        <f>'[3]4. 活动水平数据表'!D22</f>
        <v>燃油的消耗</v>
      </c>
      <c r="E22" s="156" t="str">
        <f>'[3]4. 活动水平数据表'!E22</f>
        <v>燃油</v>
      </c>
      <c r="F22" s="156" t="str">
        <f>'[3]4. 活动水平数据表'!F22</f>
        <v>CO2</v>
      </c>
      <c r="G22" s="160"/>
      <c r="H22" s="161"/>
      <c r="I22" s="176">
        <v>1</v>
      </c>
      <c r="J22" s="177">
        <f t="shared" si="0"/>
        <v>1</v>
      </c>
      <c r="K22" s="178">
        <f>'6 排放量计算表'!N46</f>
        <v>0</v>
      </c>
      <c r="L22" s="179" t="e">
        <f t="shared" si="2"/>
        <v>#REF!</v>
      </c>
    </row>
    <row r="23" spans="1:12">
      <c r="A23" s="162"/>
      <c r="B23" s="156">
        <v>16</v>
      </c>
      <c r="C23" s="156" t="str">
        <f>'[3]4. 活动水平数据表'!C23</f>
        <v>商务旅行-铁路</v>
      </c>
      <c r="D23" s="156" t="str">
        <f>'[3]4. 活动水平数据表'!D23</f>
        <v>电力的消耗</v>
      </c>
      <c r="E23" s="156" t="str">
        <f>'[3]4. 活动水平数据表'!E23</f>
        <v>电力</v>
      </c>
      <c r="F23" s="156" t="str">
        <f>'[3]4. 活动水平数据表'!F23</f>
        <v>CO2</v>
      </c>
      <c r="G23" s="160"/>
      <c r="H23" s="161"/>
      <c r="I23" s="176">
        <v>2</v>
      </c>
      <c r="J23" s="177">
        <f t="shared" si="0"/>
        <v>2</v>
      </c>
      <c r="K23" s="178">
        <f>'6 排放量计算表'!N47</f>
        <v>0</v>
      </c>
      <c r="L23" s="179" t="e">
        <f t="shared" si="2"/>
        <v>#REF!</v>
      </c>
    </row>
    <row r="24" spans="1:12">
      <c r="A24" s="162"/>
      <c r="B24" s="156">
        <v>17</v>
      </c>
      <c r="C24" s="156" t="str">
        <f>'[3]4. 活动水平数据表'!C24</f>
        <v>商务旅行-道路</v>
      </c>
      <c r="D24" s="156" t="str">
        <f>'[3]4. 活动水平数据表'!D24</f>
        <v>燃料的消耗</v>
      </c>
      <c r="E24" s="156" t="str">
        <f>'[3]4. 活动水平数据表'!E24</f>
        <v>汽油</v>
      </c>
      <c r="F24" s="156" t="str">
        <f>'[3]4. 活动水平数据表'!F24</f>
        <v>CO2 CH4 N2O</v>
      </c>
      <c r="G24" s="160"/>
      <c r="H24" s="161"/>
      <c r="I24" s="176">
        <v>2</v>
      </c>
      <c r="J24" s="177">
        <f t="shared" si="0"/>
        <v>2</v>
      </c>
      <c r="K24" s="178">
        <f>'6 排放量计算表'!N48</f>
        <v>0</v>
      </c>
      <c r="L24" s="179" t="e">
        <f t="shared" si="2"/>
        <v>#REF!</v>
      </c>
    </row>
    <row r="25" spans="1:12">
      <c r="A25" s="162"/>
      <c r="B25" s="156">
        <v>18</v>
      </c>
      <c r="C25" s="156" t="str">
        <f>'[3]4. 活动水平数据表'!C25</f>
        <v>商务旅行-道路</v>
      </c>
      <c r="D25" s="156" t="str">
        <f>'[3]4. 活动水平数据表'!D25</f>
        <v>电力的消耗</v>
      </c>
      <c r="E25" s="156" t="str">
        <f>'[3]4. 活动水平数据表'!E25</f>
        <v>电力</v>
      </c>
      <c r="F25" s="156" t="str">
        <f>'[3]4. 活动水平数据表'!F25</f>
        <v>CO2</v>
      </c>
      <c r="G25" s="160"/>
      <c r="H25" s="161"/>
      <c r="I25" s="176">
        <v>2</v>
      </c>
      <c r="J25" s="177">
        <f t="shared" si="0"/>
        <v>2</v>
      </c>
      <c r="K25" s="178">
        <f>'6 排放量计算表'!N49</f>
        <v>0</v>
      </c>
      <c r="L25" s="179" t="e">
        <f t="shared" si="2"/>
        <v>#REF!</v>
      </c>
    </row>
    <row r="26" spans="1:12">
      <c r="A26" s="162"/>
      <c r="B26" s="156">
        <v>19</v>
      </c>
      <c r="C26" s="156" t="str">
        <f>'[3]4. 活动水平数据表'!C26</f>
        <v>员工通勤-汽车</v>
      </c>
      <c r="D26" s="156" t="str">
        <f>'[3]4. 活动水平数据表'!D26</f>
        <v>汽油的燃烧</v>
      </c>
      <c r="E26" s="156" t="str">
        <f>'[3]4. 活动水平数据表'!E26</f>
        <v>汽油</v>
      </c>
      <c r="F26" s="156" t="str">
        <f>'[3]4. 活动水平数据表'!F26</f>
        <v>CO2 CH4 N2O</v>
      </c>
      <c r="G26" s="160"/>
      <c r="H26" s="161"/>
      <c r="I26" s="176">
        <v>2</v>
      </c>
      <c r="J26" s="177">
        <f t="shared" si="0"/>
        <v>2</v>
      </c>
      <c r="K26" s="178">
        <f>'6 排放量计算表'!N50</f>
        <v>0</v>
      </c>
      <c r="L26" s="179" t="e">
        <f t="shared" si="2"/>
        <v>#REF!</v>
      </c>
    </row>
    <row r="27" spans="1:12">
      <c r="A27" s="162"/>
      <c r="B27" s="156">
        <v>20</v>
      </c>
      <c r="C27" s="156" t="str">
        <f>'[3]4. 活动水平数据表'!C27</f>
        <v>员工通勤-汽车</v>
      </c>
      <c r="D27" s="156" t="str">
        <f>'[3]4. 活动水平数据表'!D27</f>
        <v>电力的消耗</v>
      </c>
      <c r="E27" s="156" t="str">
        <f>'[3]4. 活动水平数据表'!E27</f>
        <v>电力</v>
      </c>
      <c r="F27" s="156" t="str">
        <f>'[3]4. 活动水平数据表'!F27</f>
        <v>CO2</v>
      </c>
      <c r="G27" s="160"/>
      <c r="H27" s="161"/>
      <c r="I27" s="176">
        <v>2</v>
      </c>
      <c r="J27" s="177">
        <f t="shared" si="0"/>
        <v>2</v>
      </c>
      <c r="K27" s="178">
        <f>'6 排放量计算表'!N51</f>
        <v>0</v>
      </c>
      <c r="L27" s="179" t="e">
        <f t="shared" si="2"/>
        <v>#REF!</v>
      </c>
    </row>
    <row r="28" spans="1:12">
      <c r="A28" s="162"/>
      <c r="B28" s="156">
        <v>21</v>
      </c>
      <c r="C28" s="156" t="str">
        <f>'[3]4. 活动水平数据表'!C28</f>
        <v>员工通勤-地铁</v>
      </c>
      <c r="D28" s="156" t="str">
        <f>'[3]4. 活动水平数据表'!D28</f>
        <v>电力的消耗</v>
      </c>
      <c r="E28" s="156" t="str">
        <f>'[3]4. 活动水平数据表'!E28</f>
        <v>电力</v>
      </c>
      <c r="F28" s="156" t="str">
        <f>'[3]4. 活动水平数据表'!F28</f>
        <v>CO2</v>
      </c>
      <c r="G28" s="160"/>
      <c r="H28" s="161"/>
      <c r="I28" s="176">
        <v>2</v>
      </c>
      <c r="J28" s="177">
        <f t="shared" si="0"/>
        <v>2</v>
      </c>
      <c r="K28" s="178">
        <f>'6 排放量计算表'!N52</f>
        <v>0</v>
      </c>
      <c r="L28" s="179" t="e">
        <f t="shared" si="2"/>
        <v>#REF!</v>
      </c>
    </row>
    <row r="29" spans="1:12">
      <c r="A29" s="162"/>
      <c r="B29" s="156">
        <v>22</v>
      </c>
      <c r="C29" s="156" t="str">
        <f>'[3]4. 活动水平数据表'!C29</f>
        <v>员工通勤-电瓶车</v>
      </c>
      <c r="D29" s="156" t="str">
        <f>'[3]4. 活动水平数据表'!D29</f>
        <v>电力的消耗</v>
      </c>
      <c r="E29" s="156" t="str">
        <f>'[3]4. 活动水平数据表'!E29</f>
        <v>电力</v>
      </c>
      <c r="F29" s="156" t="str">
        <f>'[3]4. 活动水平数据表'!F29</f>
        <v>CO2</v>
      </c>
      <c r="G29" s="160"/>
      <c r="H29" s="161"/>
      <c r="I29" s="176">
        <v>3</v>
      </c>
      <c r="J29" s="177">
        <f t="shared" si="0"/>
        <v>3</v>
      </c>
      <c r="K29" s="178">
        <f>'6 排放量计算表'!N53</f>
        <v>0</v>
      </c>
      <c r="L29" s="179" t="e">
        <f t="shared" si="2"/>
        <v>#REF!</v>
      </c>
    </row>
    <row r="30" spans="1:12">
      <c r="A30" s="162"/>
      <c r="B30" s="156">
        <v>23</v>
      </c>
      <c r="C30" s="156" t="str">
        <f>'[3]4. 活动水平数据表'!C30</f>
        <v>员工通勤-班车</v>
      </c>
      <c r="D30" s="156" t="str">
        <f>'[3]4. 活动水平数据表'!D30</f>
        <v>柴油的消耗</v>
      </c>
      <c r="E30" s="156" t="str">
        <f>'[3]4. 活动水平数据表'!E30</f>
        <v>柴油</v>
      </c>
      <c r="F30" s="156" t="str">
        <f>'[3]4. 活动水平数据表'!F30</f>
        <v>CO2 CH4 N2O</v>
      </c>
      <c r="G30" s="160"/>
      <c r="H30" s="161"/>
      <c r="I30" s="176">
        <v>1</v>
      </c>
      <c r="J30" s="177">
        <f t="shared" si="0"/>
        <v>1</v>
      </c>
      <c r="K30" s="178">
        <f>'6 排放量计算表'!N54</f>
        <v>756.06</v>
      </c>
      <c r="L30" s="179" t="e">
        <f t="shared" si="2"/>
        <v>#REF!</v>
      </c>
    </row>
    <row r="31" spans="1:12">
      <c r="A31" s="162"/>
      <c r="B31" s="156">
        <v>24</v>
      </c>
      <c r="C31" s="684" t="str">
        <f>'[3]4. 活动水平数据表'!C31</f>
        <v>原料生产</v>
      </c>
      <c r="D31" s="156" t="str">
        <f>'[3]4. 活动水平数据表'!D31</f>
        <v>原料生产制造排放</v>
      </c>
      <c r="E31" s="156" t="str">
        <f>'[3]4. 活动水平数据表'!E31</f>
        <v>原料粒子</v>
      </c>
      <c r="F31" s="156" t="str">
        <f>'[3]4. 活动水平数据表'!F31</f>
        <v>CO2</v>
      </c>
      <c r="G31" s="160"/>
      <c r="H31" s="161"/>
      <c r="I31" s="176">
        <v>1</v>
      </c>
      <c r="J31" s="177">
        <f t="shared" si="0"/>
        <v>1</v>
      </c>
      <c r="K31" s="181">
        <f>'6 排放量计算表'!N61</f>
        <v>131.4</v>
      </c>
      <c r="L31" s="179" t="e">
        <f t="shared" si="2"/>
        <v>#REF!</v>
      </c>
    </row>
    <row r="32" spans="1:12">
      <c r="A32" s="162"/>
      <c r="B32" s="156">
        <v>25</v>
      </c>
      <c r="C32" s="684"/>
      <c r="D32" s="156" t="str">
        <f>'[3]4. 活动水平数据表'!D32</f>
        <v>原料生产制造排放</v>
      </c>
      <c r="E32" s="156" t="str">
        <f>'[3]4. 活动水平数据表'!E32</f>
        <v>涂料类</v>
      </c>
      <c r="F32" s="156" t="str">
        <f>'[3]4. 活动水平数据表'!F32</f>
        <v>CO2</v>
      </c>
      <c r="G32" s="160"/>
      <c r="H32" s="161"/>
      <c r="I32" s="176">
        <v>2</v>
      </c>
      <c r="J32" s="177">
        <f t="shared" si="0"/>
        <v>2</v>
      </c>
      <c r="K32" s="181" t="e">
        <f>'6 排放量计算表'!#REF!</f>
        <v>#REF!</v>
      </c>
      <c r="L32" s="179" t="e">
        <f t="shared" si="2"/>
        <v>#REF!</v>
      </c>
    </row>
    <row r="33" spans="1:17">
      <c r="A33" s="162"/>
      <c r="B33" s="156">
        <v>26</v>
      </c>
      <c r="C33" s="684" t="str">
        <f>'[3]4. 活动水平数据表'!C33</f>
        <v>食堂服务</v>
      </c>
      <c r="D33" s="684" t="str">
        <f>'[3]4. 活动水平数据表'!D33</f>
        <v>食堂用能</v>
      </c>
      <c r="E33" s="156" t="str">
        <f>'[3]4. 活动水平数据表'!E33</f>
        <v>食堂用电</v>
      </c>
      <c r="F33" s="156" t="str">
        <f>'[3]4. 活动水平数据表'!F33</f>
        <v>CO2</v>
      </c>
      <c r="G33" s="160"/>
      <c r="H33" s="161"/>
      <c r="I33" s="176">
        <v>3</v>
      </c>
      <c r="J33" s="177">
        <f t="shared" si="0"/>
        <v>3</v>
      </c>
      <c r="K33" s="181">
        <f>'6 排放量计算表'!N62</f>
        <v>0</v>
      </c>
      <c r="L33" s="179" t="e">
        <f t="shared" si="2"/>
        <v>#REF!</v>
      </c>
    </row>
    <row r="34" spans="1:17" ht="27.75" customHeight="1">
      <c r="A34" s="162"/>
      <c r="B34" s="156">
        <v>27</v>
      </c>
      <c r="C34" s="684"/>
      <c r="D34" s="684"/>
      <c r="E34" s="156" t="str">
        <f>'[3]4. 活动水平数据表'!E34</f>
        <v>食堂用天然气</v>
      </c>
      <c r="F34" s="156" t="str">
        <f>'[3]4. 活动水平数据表'!F34</f>
        <v>CO2 CH4 N2O</v>
      </c>
      <c r="G34" s="160"/>
      <c r="H34" s="161"/>
      <c r="I34" s="180">
        <v>1</v>
      </c>
      <c r="J34" s="182">
        <f t="shared" si="0"/>
        <v>1</v>
      </c>
      <c r="K34" s="183">
        <f>'6 排放量计算表'!N63</f>
        <v>0</v>
      </c>
      <c r="L34" s="184" t="e">
        <f t="shared" si="2"/>
        <v>#REF!</v>
      </c>
    </row>
    <row r="35" spans="1:17">
      <c r="A35" s="162"/>
      <c r="B35" s="156">
        <v>28</v>
      </c>
      <c r="C35" s="684"/>
      <c r="D35" s="684"/>
      <c r="E35" s="156" t="str">
        <f>'[3]4. 活动水平数据表'!E35</f>
        <v>食堂用水</v>
      </c>
      <c r="F35" s="156" t="str">
        <f>'[3]4. 活动水平数据表'!F35</f>
        <v>CO2</v>
      </c>
      <c r="G35" s="160"/>
      <c r="H35" s="161"/>
      <c r="I35" s="176">
        <v>2</v>
      </c>
      <c r="J35" s="177">
        <f t="shared" si="0"/>
        <v>2</v>
      </c>
      <c r="K35" s="181">
        <f>'6 排放量计算表'!N64</f>
        <v>0</v>
      </c>
      <c r="L35" s="179" t="e">
        <f t="shared" si="2"/>
        <v>#REF!</v>
      </c>
    </row>
    <row r="36" spans="1:17">
      <c r="A36" s="162"/>
      <c r="B36" s="156">
        <v>29</v>
      </c>
      <c r="C36" s="156" t="str">
        <f>'[3]4. 活动水平数据表'!C36</f>
        <v>自来水</v>
      </c>
      <c r="D36" s="156" t="str">
        <f>'[3]4. 活动水平数据表'!D36</f>
        <v>水的生产</v>
      </c>
      <c r="E36" s="156" t="str">
        <f>'[3]4. 活动水平数据表'!E36</f>
        <v>自来水</v>
      </c>
      <c r="F36" s="156" t="str">
        <f>'[3]4. 活动水平数据表'!F36</f>
        <v>CO2</v>
      </c>
      <c r="G36" s="160"/>
      <c r="H36" s="161"/>
      <c r="I36" s="176">
        <v>2</v>
      </c>
      <c r="J36" s="177">
        <f t="shared" si="0"/>
        <v>2</v>
      </c>
      <c r="K36" s="181">
        <f>'6 排放量计算表'!N65</f>
        <v>0</v>
      </c>
      <c r="L36" s="179" t="e">
        <f t="shared" si="2"/>
        <v>#REF!</v>
      </c>
    </row>
    <row r="37" spans="1:17">
      <c r="A37" s="162"/>
      <c r="B37" s="156">
        <v>30</v>
      </c>
      <c r="C37" s="156" t="str">
        <f>'[3]4. 活动水平数据表'!C37</f>
        <v>危险废弃物</v>
      </c>
      <c r="D37" s="156" t="str">
        <f>'[3]4. 活动水平数据表'!D37</f>
        <v>废弃物的焚烧</v>
      </c>
      <c r="E37" s="156" t="str">
        <f>'[3]4. 活动水平数据表'!E37</f>
        <v>废弃物</v>
      </c>
      <c r="F37" s="156" t="str">
        <f>'[3]4. 活动水平数据表'!F37</f>
        <v>CO2 CH4 N2O</v>
      </c>
      <c r="G37" s="160"/>
      <c r="H37" s="161"/>
      <c r="I37" s="176">
        <v>1</v>
      </c>
      <c r="J37" s="177">
        <f t="shared" si="0"/>
        <v>1</v>
      </c>
      <c r="K37" s="178">
        <f>'6 排放量计算表'!N71</f>
        <v>0</v>
      </c>
      <c r="L37" s="179" t="e">
        <f t="shared" si="2"/>
        <v>#REF!</v>
      </c>
    </row>
    <row r="38" spans="1:17">
      <c r="A38" s="162"/>
      <c r="B38" s="164"/>
      <c r="C38" s="164"/>
      <c r="D38" s="164"/>
      <c r="E38" s="164"/>
      <c r="F38" s="165"/>
      <c r="G38" s="166"/>
      <c r="H38" s="167"/>
      <c r="J38" s="185"/>
      <c r="K38" s="186" t="e">
        <f>SUM(K6:K37)-K19</f>
        <v>#REF!</v>
      </c>
      <c r="L38" s="187" t="e">
        <f>ROUND(SUM(L6:L37),3)</f>
        <v>#REF!</v>
      </c>
    </row>
    <row r="39" spans="1:17">
      <c r="K39" s="186"/>
    </row>
    <row r="40" spans="1:17">
      <c r="B40" s="685" t="s">
        <v>501</v>
      </c>
      <c r="C40" s="685"/>
      <c r="D40" s="168" t="e">
        <f>L38</f>
        <v>#REF!</v>
      </c>
      <c r="E40" s="169" t="s">
        <v>502</v>
      </c>
    </row>
    <row r="41" spans="1:17">
      <c r="B41" s="170"/>
      <c r="C41" s="170"/>
      <c r="D41" s="170"/>
      <c r="E41" s="170"/>
      <c r="F41" s="170"/>
      <c r="G41" s="171"/>
      <c r="H41" s="171"/>
      <c r="I41" s="170"/>
      <c r="J41" s="170"/>
      <c r="K41" s="170"/>
      <c r="L41" s="170"/>
      <c r="M41" s="154"/>
      <c r="N41" s="154"/>
      <c r="O41" s="154"/>
      <c r="P41" s="154"/>
      <c r="Q41" s="154"/>
    </row>
    <row r="42" spans="1:17">
      <c r="B42" s="170"/>
      <c r="C42" s="170"/>
      <c r="D42" s="170"/>
      <c r="E42" s="170"/>
      <c r="F42" s="170"/>
      <c r="G42" s="171"/>
      <c r="H42" s="171"/>
      <c r="I42" s="170"/>
      <c r="J42" s="170"/>
      <c r="K42" s="170"/>
      <c r="L42" s="170"/>
      <c r="M42" s="154"/>
      <c r="N42" s="154"/>
      <c r="O42" s="154"/>
      <c r="P42" s="154"/>
      <c r="Q42" s="154"/>
    </row>
    <row r="43" spans="1:17">
      <c r="B43" s="686" t="s">
        <v>503</v>
      </c>
      <c r="C43" s="687"/>
      <c r="D43" s="687"/>
      <c r="E43" s="687"/>
      <c r="F43" s="687"/>
      <c r="G43" s="688"/>
      <c r="H43" s="172"/>
      <c r="I43" s="173"/>
      <c r="J43" s="173"/>
      <c r="K43" s="173"/>
      <c r="L43" s="173"/>
      <c r="M43" s="154"/>
      <c r="N43" s="154"/>
      <c r="O43" s="154"/>
      <c r="P43" s="154"/>
      <c r="Q43" s="154"/>
    </row>
    <row r="44" spans="1:17">
      <c r="B44" s="686" t="s">
        <v>504</v>
      </c>
      <c r="C44" s="687"/>
      <c r="D44" s="687"/>
      <c r="E44" s="687"/>
      <c r="F44" s="687"/>
      <c r="G44" s="688"/>
      <c r="H44" s="172"/>
      <c r="I44" s="173"/>
      <c r="J44" s="173"/>
      <c r="K44" s="173"/>
      <c r="L44" s="173"/>
      <c r="M44" s="154"/>
      <c r="N44" s="154"/>
      <c r="O44" s="154"/>
      <c r="P44" s="154"/>
      <c r="Q44" s="154"/>
    </row>
    <row r="45" spans="1:17">
      <c r="B45" s="686" t="s">
        <v>505</v>
      </c>
      <c r="C45" s="687"/>
      <c r="D45" s="687"/>
      <c r="E45" s="687"/>
      <c r="F45" s="687"/>
      <c r="G45" s="688"/>
      <c r="H45" s="172"/>
      <c r="I45" s="173"/>
      <c r="J45" s="173"/>
      <c r="K45" s="173"/>
      <c r="L45" s="173"/>
      <c r="M45" s="154"/>
      <c r="N45" s="154"/>
      <c r="O45" s="154"/>
      <c r="P45" s="154"/>
      <c r="Q45" s="154"/>
    </row>
    <row r="46" spans="1:17">
      <c r="B46" s="686" t="s">
        <v>506</v>
      </c>
      <c r="C46" s="687"/>
      <c r="D46" s="687"/>
      <c r="E46" s="687"/>
      <c r="F46" s="687"/>
      <c r="G46" s="688"/>
      <c r="H46" s="172"/>
      <c r="I46" s="173"/>
      <c r="J46" s="173"/>
      <c r="K46" s="173"/>
      <c r="L46" s="173"/>
      <c r="M46" s="154"/>
      <c r="N46" s="154"/>
      <c r="O46" s="154"/>
      <c r="P46" s="154"/>
      <c r="Q46" s="154"/>
    </row>
    <row r="47" spans="1:17">
      <c r="B47" s="173"/>
      <c r="C47" s="173"/>
      <c r="D47" s="173"/>
      <c r="E47" s="173"/>
      <c r="F47" s="173"/>
      <c r="G47" s="172"/>
      <c r="H47" s="172"/>
      <c r="I47" s="173"/>
      <c r="J47" s="173"/>
      <c r="K47" s="173"/>
      <c r="L47" s="173"/>
      <c r="M47" s="154"/>
      <c r="N47" s="154"/>
      <c r="O47" s="154"/>
      <c r="P47" s="154"/>
      <c r="Q47" s="154"/>
    </row>
    <row r="48" spans="1:17">
      <c r="B48" s="689" t="s">
        <v>507</v>
      </c>
      <c r="C48" s="690"/>
      <c r="D48" s="690"/>
      <c r="E48" s="690"/>
      <c r="F48" s="690"/>
      <c r="G48" s="691"/>
      <c r="H48" s="172"/>
      <c r="I48" s="188" t="s">
        <v>508</v>
      </c>
      <c r="J48" s="189"/>
      <c r="K48" s="189"/>
      <c r="L48" s="173"/>
      <c r="M48" s="154"/>
      <c r="N48" s="154"/>
      <c r="O48" s="154"/>
      <c r="P48" s="154"/>
      <c r="Q48" s="154"/>
    </row>
    <row r="49" spans="2:19">
      <c r="B49" s="692" t="s">
        <v>509</v>
      </c>
      <c r="C49" s="693"/>
      <c r="D49" s="693" t="s">
        <v>510</v>
      </c>
      <c r="E49" s="693"/>
      <c r="F49" s="693"/>
      <c r="G49" s="694"/>
      <c r="H49" s="172"/>
      <c r="I49" s="190" t="s">
        <v>511</v>
      </c>
      <c r="J49" s="190"/>
      <c r="K49" s="190" t="s">
        <v>512</v>
      </c>
      <c r="L49" s="173"/>
      <c r="M49" s="154"/>
      <c r="N49" s="154"/>
      <c r="O49" s="154"/>
      <c r="P49" s="154"/>
      <c r="Q49" s="154"/>
    </row>
    <row r="50" spans="2:19">
      <c r="B50" s="695" t="s">
        <v>513</v>
      </c>
      <c r="C50" s="695"/>
      <c r="D50" s="695" t="s">
        <v>514</v>
      </c>
      <c r="E50" s="695"/>
      <c r="F50" s="695"/>
      <c r="G50" s="695"/>
      <c r="H50" s="172"/>
      <c r="I50" s="190" t="s">
        <v>515</v>
      </c>
      <c r="J50" s="190"/>
      <c r="K50" s="190">
        <v>6</v>
      </c>
      <c r="L50" s="173"/>
      <c r="M50" s="154"/>
      <c r="N50" s="154"/>
      <c r="O50" s="154"/>
      <c r="P50" s="154"/>
      <c r="Q50" s="154"/>
      <c r="R50" s="151"/>
      <c r="S50" s="151"/>
    </row>
    <row r="51" spans="2:19">
      <c r="B51" s="695" t="s">
        <v>516</v>
      </c>
      <c r="C51" s="695"/>
      <c r="D51" s="695" t="s">
        <v>517</v>
      </c>
      <c r="E51" s="695"/>
      <c r="F51" s="695"/>
      <c r="G51" s="695"/>
      <c r="H51" s="172"/>
      <c r="I51" s="190" t="s">
        <v>518</v>
      </c>
      <c r="J51" s="190"/>
      <c r="K51" s="190">
        <v>5</v>
      </c>
      <c r="L51" s="173"/>
      <c r="M51" s="154"/>
      <c r="N51" s="154"/>
      <c r="O51" s="154"/>
      <c r="P51" s="154"/>
      <c r="Q51" s="154"/>
      <c r="R51" s="151"/>
      <c r="S51" s="151"/>
    </row>
    <row r="52" spans="2:19">
      <c r="B52" s="695" t="s">
        <v>519</v>
      </c>
      <c r="C52" s="695"/>
      <c r="D52" s="695" t="s">
        <v>520</v>
      </c>
      <c r="E52" s="695"/>
      <c r="F52" s="695"/>
      <c r="G52" s="695"/>
      <c r="H52" s="172"/>
      <c r="I52" s="190" t="s">
        <v>521</v>
      </c>
      <c r="J52" s="190"/>
      <c r="K52" s="190">
        <v>4</v>
      </c>
      <c r="L52" s="173"/>
      <c r="M52" s="154"/>
      <c r="N52" s="154"/>
      <c r="O52" s="154"/>
      <c r="P52" s="154"/>
      <c r="Q52" s="154"/>
      <c r="R52" s="151"/>
      <c r="S52" s="151"/>
    </row>
    <row r="53" spans="2:19" s="151" customFormat="1">
      <c r="B53" s="695" t="s">
        <v>522</v>
      </c>
      <c r="C53" s="695"/>
      <c r="D53" s="695" t="s">
        <v>523</v>
      </c>
      <c r="E53" s="695"/>
      <c r="F53" s="695"/>
      <c r="G53" s="695"/>
      <c r="H53" s="172"/>
      <c r="I53" s="190" t="s">
        <v>524</v>
      </c>
      <c r="J53" s="190"/>
      <c r="K53" s="190">
        <v>3</v>
      </c>
      <c r="L53" s="173"/>
      <c r="M53" s="191"/>
      <c r="N53" s="191"/>
      <c r="O53" s="191"/>
      <c r="P53" s="191"/>
      <c r="Q53" s="191"/>
    </row>
    <row r="54" spans="2:19" s="151" customFormat="1">
      <c r="B54" s="695" t="s">
        <v>525</v>
      </c>
      <c r="C54" s="695"/>
      <c r="D54" s="695" t="s">
        <v>526</v>
      </c>
      <c r="E54" s="695"/>
      <c r="F54" s="695"/>
      <c r="G54" s="695"/>
      <c r="H54" s="172"/>
      <c r="I54" s="190" t="s">
        <v>527</v>
      </c>
      <c r="J54" s="190"/>
      <c r="K54" s="190">
        <v>2</v>
      </c>
      <c r="L54" s="173"/>
      <c r="M54" s="191"/>
      <c r="N54" s="191"/>
      <c r="O54" s="191"/>
      <c r="P54" s="191"/>
      <c r="Q54" s="191"/>
    </row>
    <row r="55" spans="2:19" s="151" customFormat="1">
      <c r="B55" s="692" t="s">
        <v>528</v>
      </c>
      <c r="C55" s="693"/>
      <c r="D55" s="693"/>
      <c r="E55" s="693"/>
      <c r="F55" s="693"/>
      <c r="G55" s="694"/>
      <c r="H55" s="172"/>
      <c r="I55" s="696" t="s">
        <v>529</v>
      </c>
      <c r="J55" s="696"/>
      <c r="K55" s="190">
        <v>1</v>
      </c>
      <c r="L55" s="173"/>
      <c r="M55" s="191"/>
      <c r="N55" s="191"/>
      <c r="O55" s="191"/>
      <c r="P55" s="191"/>
      <c r="Q55" s="191"/>
    </row>
    <row r="56" spans="2:19">
      <c r="M56" s="151"/>
      <c r="N56" s="151"/>
      <c r="O56" s="151"/>
      <c r="P56" s="151"/>
      <c r="Q56" s="151"/>
      <c r="R56" s="151"/>
      <c r="S56" s="151"/>
    </row>
    <row r="57" spans="2:19">
      <c r="M57" s="151"/>
      <c r="N57" s="151"/>
      <c r="O57" s="151"/>
      <c r="P57" s="151"/>
      <c r="Q57" s="151"/>
      <c r="R57" s="151"/>
      <c r="S57" s="151"/>
    </row>
    <row r="58" spans="2:19">
      <c r="M58" s="151"/>
      <c r="N58" s="151"/>
      <c r="O58" s="151"/>
      <c r="P58" s="151"/>
      <c r="Q58" s="151"/>
      <c r="R58" s="151"/>
      <c r="S58" s="151"/>
    </row>
  </sheetData>
  <mergeCells count="32">
    <mergeCell ref="I55:J55"/>
    <mergeCell ref="A6:A11"/>
    <mergeCell ref="A12:A15"/>
    <mergeCell ref="A16:A17"/>
    <mergeCell ref="B4:B5"/>
    <mergeCell ref="B13:B15"/>
    <mergeCell ref="C13:C15"/>
    <mergeCell ref="C31:C32"/>
    <mergeCell ref="C33:C35"/>
    <mergeCell ref="D33:D35"/>
    <mergeCell ref="B53:C53"/>
    <mergeCell ref="D53:G53"/>
    <mergeCell ref="B54:C54"/>
    <mergeCell ref="D54:G54"/>
    <mergeCell ref="B55:G55"/>
    <mergeCell ref="B50:C50"/>
    <mergeCell ref="D50:G50"/>
    <mergeCell ref="B51:C51"/>
    <mergeCell ref="D51:G51"/>
    <mergeCell ref="B52:C52"/>
    <mergeCell ref="D52:G52"/>
    <mergeCell ref="B44:G44"/>
    <mergeCell ref="B45:G45"/>
    <mergeCell ref="B46:G46"/>
    <mergeCell ref="B48:G48"/>
    <mergeCell ref="B49:C49"/>
    <mergeCell ref="D49:G49"/>
    <mergeCell ref="B2:L2"/>
    <mergeCell ref="B3:L3"/>
    <mergeCell ref="C4:F4"/>
    <mergeCell ref="B40:C40"/>
    <mergeCell ref="B43:G43"/>
  </mergeCells>
  <phoneticPr fontId="91" type="noConversion"/>
  <pageMargins left="0" right="0" top="0" bottom="0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27</vt:i4>
      </vt:variant>
      <vt:variant>
        <vt:lpstr>命名范围</vt:lpstr>
      </vt:variant>
      <vt:variant>
        <vt:i4>4</vt:i4>
      </vt:variant>
    </vt:vector>
  </HeadingPairs>
  <TitlesOfParts>
    <vt:vector size="31" baseType="lpstr">
      <vt:lpstr>目录</vt:lpstr>
      <vt:lpstr>1. 基本信息表</vt:lpstr>
      <vt:lpstr>2. 排放源鉴别表</vt:lpstr>
      <vt:lpstr>3. 报告范围</vt:lpstr>
      <vt:lpstr>4. 活动水平数据表</vt:lpstr>
      <vt:lpstr>5. 排放因子</vt:lpstr>
      <vt:lpstr>6 排放量计算表</vt:lpstr>
      <vt:lpstr>7 温室气体排放总表</vt:lpstr>
      <vt:lpstr>8. 数据品质管理表</vt:lpstr>
      <vt:lpstr>编号1~5 空调制冷剂逸散统计表</vt:lpstr>
      <vt:lpstr>编号6 CO2灭火器消耗统计表</vt:lpstr>
      <vt:lpstr>编号7 汽油消耗统计-商务汽车</vt:lpstr>
      <vt:lpstr>编号8 化粪池逸散排放分表</vt:lpstr>
      <vt:lpstr>编号10 天然气消耗量统计表</vt:lpstr>
      <vt:lpstr>编号11 柴油消耗统计-应急发电机</vt:lpstr>
      <vt:lpstr>编号12 丙烷消耗量统计表</vt:lpstr>
      <vt:lpstr>编号13 工厂用电统计</vt:lpstr>
      <vt:lpstr>编号16 17 上下游运输用油统计</vt:lpstr>
      <vt:lpstr>编号18 商务旅行统计表-飞机</vt:lpstr>
      <vt:lpstr>编号18 商务旅行统计表-铁路</vt:lpstr>
      <vt:lpstr>编号18 商务旅行统计表-公路</vt:lpstr>
      <vt:lpstr>编号19 员工通勤统计</vt:lpstr>
      <vt:lpstr>编号20 原物料消耗统计表1</vt:lpstr>
      <vt:lpstr>编号20 原物料消耗统计表2</vt:lpstr>
      <vt:lpstr>编号24 工厂用水统计</vt:lpstr>
      <vt:lpstr>编号25 工厂危险废弃物焚烧处置量统计</vt:lpstr>
      <vt:lpstr>监测计划</vt:lpstr>
      <vt:lpstr>'3. 报告范围'!Print_Area</vt:lpstr>
      <vt:lpstr>'2. 排放源鉴别表'!Print_Titles</vt:lpstr>
      <vt:lpstr>'3. 报告范围'!Print_Titles</vt:lpstr>
      <vt:lpstr>'4. 活动水平数据表'!Print_Titles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 Yi(YFPOSP)</dc:creator>
  <cp:lastModifiedBy>微软用户</cp:lastModifiedBy>
  <cp:lastPrinted>2011-10-15T06:59:00Z</cp:lastPrinted>
  <dcterms:created xsi:type="dcterms:W3CDTF">1996-12-17T01:32:00Z</dcterms:created>
  <dcterms:modified xsi:type="dcterms:W3CDTF">2025-03-25T04:45:32Z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ACBF4072006C4D669EE073CAB8891FF7_13</vt:lpwstr>
  </property>
</Properties>
</file>